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nngeorgieva\Desktop\Docs\Програмен отчет към 31.12.2023\програмен отчет към 310123\"/>
    </mc:Choice>
  </mc:AlternateContent>
  <xr:revisionPtr revIDLastSave="0" documentId="13_ncr:1_{9E390D14-6391-4927-9A65-A68765701FFF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политики+програми" sheetId="2" r:id="rId1"/>
    <sheet name="Програми" sheetId="1" r:id="rId2"/>
  </sheets>
  <externalReferences>
    <externalReference r:id="rId3"/>
  </externalReferences>
  <definedNames>
    <definedName name="_xlnm.Print_Area" localSheetId="1">Програми!$A$1:$H$358</definedName>
  </definedNames>
  <calcPr calcId="191029"/>
</workbook>
</file>

<file path=xl/calcChain.xml><?xml version="1.0" encoding="utf-8"?>
<calcChain xmlns="http://schemas.openxmlformats.org/spreadsheetml/2006/main">
  <c r="H332" i="1" l="1"/>
  <c r="H333" i="1"/>
  <c r="F333" i="1"/>
  <c r="D332" i="1"/>
  <c r="D333" i="1"/>
  <c r="H353" i="1"/>
  <c r="H354" i="1"/>
  <c r="E352" i="1"/>
  <c r="F352" i="1"/>
  <c r="G352" i="1"/>
  <c r="E353" i="1"/>
  <c r="F353" i="1"/>
  <c r="G353" i="1"/>
  <c r="E354" i="1"/>
  <c r="F354" i="1"/>
  <c r="G354" i="1"/>
  <c r="D354" i="1"/>
  <c r="D352" i="1"/>
  <c r="D351" i="1"/>
  <c r="E349" i="1"/>
  <c r="F349" i="1"/>
  <c r="G349" i="1"/>
  <c r="H349" i="1"/>
  <c r="E350" i="1"/>
  <c r="F350" i="1"/>
  <c r="G350" i="1"/>
  <c r="H350" i="1"/>
  <c r="D350" i="1"/>
  <c r="D349" i="1"/>
  <c r="D346" i="1"/>
  <c r="D345" i="1"/>
  <c r="D340" i="1"/>
  <c r="E340" i="1"/>
  <c r="F340" i="1"/>
  <c r="G340" i="1"/>
  <c r="H340" i="1"/>
  <c r="C340" i="1"/>
  <c r="D328" i="1"/>
  <c r="E326" i="1"/>
  <c r="F326" i="1"/>
  <c r="G326" i="1"/>
  <c r="H326" i="1"/>
  <c r="E327" i="1"/>
  <c r="F327" i="1"/>
  <c r="G327" i="1"/>
  <c r="H327" i="1"/>
  <c r="E328" i="1"/>
  <c r="F328" i="1"/>
  <c r="G328" i="1"/>
  <c r="H328" i="1"/>
  <c r="D327" i="1"/>
  <c r="D326" i="1"/>
  <c r="C358" i="1"/>
  <c r="E355" i="1"/>
  <c r="F355" i="1"/>
  <c r="G355" i="1"/>
  <c r="H355" i="1"/>
  <c r="H352" i="1"/>
  <c r="E351" i="1"/>
  <c r="F351" i="1"/>
  <c r="G351" i="1"/>
  <c r="H351" i="1"/>
  <c r="E348" i="1"/>
  <c r="F348" i="1"/>
  <c r="G348" i="1"/>
  <c r="H348" i="1"/>
  <c r="E347" i="1"/>
  <c r="E346" i="1"/>
  <c r="F346" i="1"/>
  <c r="G346" i="1"/>
  <c r="H346" i="1"/>
  <c r="E345" i="1"/>
  <c r="F345" i="1"/>
  <c r="G345" i="1"/>
  <c r="H345" i="1"/>
  <c r="E344" i="1"/>
  <c r="F344" i="1"/>
  <c r="G344" i="1"/>
  <c r="H344" i="1"/>
  <c r="E343" i="1"/>
  <c r="F343" i="1"/>
  <c r="G343" i="1"/>
  <c r="H343" i="1"/>
  <c r="F342" i="1"/>
  <c r="E341" i="1"/>
  <c r="F341" i="1"/>
  <c r="G341" i="1"/>
  <c r="H341" i="1"/>
  <c r="E339" i="1"/>
  <c r="F339" i="1"/>
  <c r="G339" i="1"/>
  <c r="H339" i="1"/>
  <c r="E338" i="1"/>
  <c r="F338" i="1"/>
  <c r="G338" i="1"/>
  <c r="E337" i="1"/>
  <c r="F337" i="1"/>
  <c r="G337" i="1"/>
  <c r="D338" i="1"/>
  <c r="D339" i="1"/>
  <c r="E267" i="1"/>
  <c r="F267" i="1"/>
  <c r="G267" i="1"/>
  <c r="H267" i="1"/>
  <c r="D272" i="1"/>
  <c r="D353" i="1" s="1"/>
  <c r="D267" i="1" l="1"/>
  <c r="E146" i="1"/>
  <c r="F146" i="1"/>
  <c r="G146" i="1"/>
  <c r="H146" i="1"/>
  <c r="D146" i="1"/>
  <c r="H126" i="1"/>
  <c r="H347" i="1" s="1"/>
  <c r="G126" i="1"/>
  <c r="G347" i="1" s="1"/>
  <c r="F126" i="1"/>
  <c r="F347" i="1" s="1"/>
  <c r="D126" i="1"/>
  <c r="D347" i="1" s="1"/>
  <c r="D43" i="1"/>
  <c r="D341" i="1" s="1"/>
  <c r="H61" i="1" l="1"/>
  <c r="H342" i="1" s="1"/>
  <c r="G61" i="1"/>
  <c r="G342" i="1" s="1"/>
  <c r="D61" i="1"/>
  <c r="D342" i="1" s="1"/>
  <c r="E61" i="1"/>
  <c r="E342" i="1" s="1"/>
  <c r="H20" i="1"/>
  <c r="H337" i="1" s="1"/>
  <c r="H21" i="1" l="1"/>
  <c r="H338" i="1" s="1"/>
  <c r="H330" i="1" s="1"/>
  <c r="J330" i="1" s="1"/>
  <c r="D20" i="1"/>
  <c r="D337" i="1" s="1"/>
  <c r="G334" i="1" l="1"/>
  <c r="D355" i="1"/>
  <c r="D348" i="1"/>
  <c r="D344" i="1"/>
  <c r="D343" i="1"/>
  <c r="D330" i="1" s="1"/>
  <c r="G39" i="1" l="1"/>
  <c r="G333" i="1"/>
  <c r="G332" i="1" l="1"/>
  <c r="G330" i="1" s="1"/>
  <c r="G59" i="1"/>
  <c r="C330" i="1" l="1"/>
  <c r="C59" i="1" l="1"/>
  <c r="F336" i="1" l="1"/>
  <c r="F332" i="1"/>
  <c r="F10" i="1"/>
  <c r="F16" i="1"/>
  <c r="F33" i="1"/>
  <c r="F39" i="1"/>
  <c r="F53" i="1"/>
  <c r="F59" i="1"/>
  <c r="F74" i="1"/>
  <c r="F80" i="1"/>
  <c r="F94" i="1"/>
  <c r="F100" i="1"/>
  <c r="F114" i="1"/>
  <c r="F120" i="1"/>
  <c r="F140" i="1"/>
  <c r="F161" i="1"/>
  <c r="F167" i="1"/>
  <c r="F181" i="1"/>
  <c r="F187" i="1"/>
  <c r="F201" i="1"/>
  <c r="F207" i="1"/>
  <c r="F221" i="1"/>
  <c r="F227" i="1"/>
  <c r="F241" i="1"/>
  <c r="F247" i="1"/>
  <c r="F261" i="1"/>
  <c r="F283" i="1"/>
  <c r="F289" i="1"/>
  <c r="F303" i="1"/>
  <c r="F309" i="1"/>
  <c r="F358" i="1"/>
  <c r="F330" i="1" l="1"/>
  <c r="F212" i="1"/>
  <c r="F172" i="1"/>
  <c r="F44" i="1"/>
  <c r="F192" i="1"/>
  <c r="F105" i="1"/>
  <c r="F274" i="1"/>
  <c r="F252" i="1"/>
  <c r="F24" i="1"/>
  <c r="F294" i="1"/>
  <c r="F131" i="1"/>
  <c r="F85" i="1"/>
  <c r="F314" i="1"/>
  <c r="F152" i="1"/>
  <c r="F324" i="1"/>
  <c r="F232" i="1"/>
  <c r="F65" i="1"/>
  <c r="E336" i="1"/>
  <c r="E333" i="1"/>
  <c r="E332" i="1"/>
  <c r="E330" i="1" s="1"/>
  <c r="E16" i="1"/>
  <c r="F356" i="1" l="1"/>
  <c r="E39" i="1"/>
  <c r="E358" i="1" l="1"/>
  <c r="D358" i="1"/>
  <c r="H358" i="1"/>
  <c r="H120" i="1" l="1"/>
  <c r="D120" i="1"/>
  <c r="E120" i="1"/>
  <c r="G120" i="1"/>
  <c r="C120" i="1"/>
  <c r="C327" i="1"/>
  <c r="C328" i="1"/>
  <c r="C326" i="1"/>
  <c r="H309" i="1"/>
  <c r="G309" i="1"/>
  <c r="E309" i="1"/>
  <c r="D309" i="1"/>
  <c r="C309" i="1"/>
  <c r="H303" i="1"/>
  <c r="G303" i="1"/>
  <c r="E303" i="1"/>
  <c r="D303" i="1"/>
  <c r="C303" i="1"/>
  <c r="H289" i="1"/>
  <c r="G289" i="1"/>
  <c r="E289" i="1"/>
  <c r="D289" i="1"/>
  <c r="C289" i="1"/>
  <c r="H283" i="1"/>
  <c r="G283" i="1"/>
  <c r="E283" i="1"/>
  <c r="D283" i="1"/>
  <c r="C283" i="1"/>
  <c r="C267" i="1"/>
  <c r="H261" i="1"/>
  <c r="G261" i="1"/>
  <c r="E261" i="1"/>
  <c r="D261" i="1"/>
  <c r="C261" i="1"/>
  <c r="H247" i="1"/>
  <c r="G247" i="1"/>
  <c r="E247" i="1"/>
  <c r="D247" i="1"/>
  <c r="C247" i="1"/>
  <c r="H241" i="1"/>
  <c r="G241" i="1"/>
  <c r="E241" i="1"/>
  <c r="D241" i="1"/>
  <c r="C241" i="1"/>
  <c r="H227" i="1"/>
  <c r="G227" i="1"/>
  <c r="E227" i="1"/>
  <c r="D227" i="1"/>
  <c r="C227" i="1"/>
  <c r="H221" i="1"/>
  <c r="G221" i="1"/>
  <c r="E221" i="1"/>
  <c r="D221" i="1"/>
  <c r="C221" i="1"/>
  <c r="H207" i="1"/>
  <c r="G207" i="1"/>
  <c r="E207" i="1"/>
  <c r="D207" i="1"/>
  <c r="C207" i="1"/>
  <c r="H201" i="1"/>
  <c r="G201" i="1"/>
  <c r="E201" i="1"/>
  <c r="D201" i="1"/>
  <c r="C201" i="1"/>
  <c r="H187" i="1"/>
  <c r="G187" i="1"/>
  <c r="E187" i="1"/>
  <c r="D187" i="1"/>
  <c r="C187" i="1"/>
  <c r="H181" i="1"/>
  <c r="G181" i="1"/>
  <c r="E181" i="1"/>
  <c r="D181" i="1"/>
  <c r="C181" i="1"/>
  <c r="H167" i="1"/>
  <c r="G167" i="1"/>
  <c r="E167" i="1"/>
  <c r="D167" i="1"/>
  <c r="C167" i="1"/>
  <c r="H161" i="1"/>
  <c r="G161" i="1"/>
  <c r="E161" i="1"/>
  <c r="D161" i="1"/>
  <c r="C161" i="1"/>
  <c r="C146" i="1"/>
  <c r="H140" i="1"/>
  <c r="G140" i="1"/>
  <c r="E140" i="1"/>
  <c r="D140" i="1"/>
  <c r="C140" i="1"/>
  <c r="H114" i="1"/>
  <c r="G114" i="1"/>
  <c r="E114" i="1"/>
  <c r="D114" i="1"/>
  <c r="C114" i="1"/>
  <c r="H100" i="1"/>
  <c r="G100" i="1"/>
  <c r="E100" i="1"/>
  <c r="D100" i="1"/>
  <c r="C100" i="1"/>
  <c r="H94" i="1"/>
  <c r="G94" i="1"/>
  <c r="E94" i="1"/>
  <c r="D94" i="1"/>
  <c r="C94" i="1"/>
  <c r="H80" i="1"/>
  <c r="G80" i="1"/>
  <c r="E80" i="1"/>
  <c r="D80" i="1"/>
  <c r="C80" i="1"/>
  <c r="H74" i="1"/>
  <c r="G74" i="1"/>
  <c r="E74" i="1"/>
  <c r="D74" i="1"/>
  <c r="C74" i="1"/>
  <c r="H59" i="1"/>
  <c r="E59" i="1"/>
  <c r="D59" i="1"/>
  <c r="H53" i="1"/>
  <c r="G53" i="1"/>
  <c r="E53" i="1"/>
  <c r="C53" i="1"/>
  <c r="H39" i="1"/>
  <c r="C39" i="1"/>
  <c r="H33" i="1"/>
  <c r="G33" i="1"/>
  <c r="E33" i="1"/>
  <c r="E44" i="1" s="1"/>
  <c r="D33" i="1"/>
  <c r="C33" i="1"/>
  <c r="C44" i="1" l="1"/>
  <c r="C16" i="2" s="1"/>
  <c r="H44" i="1"/>
  <c r="H16" i="2" s="1"/>
  <c r="G44" i="1"/>
  <c r="G16" i="2" s="1"/>
  <c r="D252" i="1"/>
  <c r="D26" i="2" s="1"/>
  <c r="F16" i="2"/>
  <c r="H324" i="1"/>
  <c r="H356" i="1" s="1"/>
  <c r="E324" i="1"/>
  <c r="E356" i="1" s="1"/>
  <c r="C324" i="1"/>
  <c r="G324" i="1"/>
  <c r="D85" i="1"/>
  <c r="D18" i="2" s="1"/>
  <c r="D105" i="1"/>
  <c r="D19" i="2" s="1"/>
  <c r="D172" i="1"/>
  <c r="D22" i="2" s="1"/>
  <c r="D294" i="1"/>
  <c r="D29" i="2" s="1"/>
  <c r="D314" i="1"/>
  <c r="D31" i="2" s="1"/>
  <c r="D30" i="2" s="1"/>
  <c r="E16" i="2"/>
  <c r="E65" i="1"/>
  <c r="E17" i="2" s="1"/>
  <c r="G65" i="1"/>
  <c r="E85" i="1"/>
  <c r="E18" i="2" s="1"/>
  <c r="C85" i="1"/>
  <c r="C18" i="2" s="1"/>
  <c r="G85" i="1"/>
  <c r="G18" i="2" s="1"/>
  <c r="E105" i="1"/>
  <c r="E19" i="2" s="1"/>
  <c r="C105" i="1"/>
  <c r="C19" i="2" s="1"/>
  <c r="G105" i="1"/>
  <c r="G19" i="2" s="1"/>
  <c r="E131" i="1"/>
  <c r="E20" i="2" s="1"/>
  <c r="C131" i="1"/>
  <c r="C20" i="2" s="1"/>
  <c r="G131" i="1"/>
  <c r="G20" i="2" s="1"/>
  <c r="E152" i="1"/>
  <c r="E21" i="2" s="1"/>
  <c r="C152" i="1"/>
  <c r="C21" i="2" s="1"/>
  <c r="G152" i="1"/>
  <c r="G21" i="2" s="1"/>
  <c r="E172" i="1"/>
  <c r="E22" i="2" s="1"/>
  <c r="C172" i="1"/>
  <c r="C22" i="2" s="1"/>
  <c r="G172" i="1"/>
  <c r="G22" i="2" s="1"/>
  <c r="E192" i="1"/>
  <c r="E23" i="2" s="1"/>
  <c r="C192" i="1"/>
  <c r="C23" i="2" s="1"/>
  <c r="G192" i="1"/>
  <c r="E212" i="1"/>
  <c r="E24" i="2" s="1"/>
  <c r="C212" i="1"/>
  <c r="C24" i="2" s="1"/>
  <c r="G212" i="1"/>
  <c r="G24" i="2" s="1"/>
  <c r="E232" i="1"/>
  <c r="E25" i="2" s="1"/>
  <c r="C232" i="1"/>
  <c r="C25" i="2" s="1"/>
  <c r="G232" i="1"/>
  <c r="E252" i="1"/>
  <c r="E26" i="2" s="1"/>
  <c r="C252" i="1"/>
  <c r="C26" i="2" s="1"/>
  <c r="G252" i="1"/>
  <c r="E274" i="1"/>
  <c r="E28" i="2" s="1"/>
  <c r="C274" i="1"/>
  <c r="C28" i="2" s="1"/>
  <c r="G274" i="1"/>
  <c r="G28" i="2" s="1"/>
  <c r="E294" i="1"/>
  <c r="E29" i="2" s="1"/>
  <c r="C294" i="1"/>
  <c r="C29" i="2" s="1"/>
  <c r="G294" i="1"/>
  <c r="G29" i="2" s="1"/>
  <c r="E314" i="1"/>
  <c r="E31" i="2" s="1"/>
  <c r="E30" i="2" s="1"/>
  <c r="C314" i="1"/>
  <c r="C31" i="2" s="1"/>
  <c r="C30" i="2" s="1"/>
  <c r="G314" i="1"/>
  <c r="G31" i="2" s="1"/>
  <c r="G30" i="2" s="1"/>
  <c r="H65" i="1"/>
  <c r="H85" i="1"/>
  <c r="H18" i="2" s="1"/>
  <c r="H105" i="1"/>
  <c r="H19" i="2" s="1"/>
  <c r="D131" i="1"/>
  <c r="D20" i="2" s="1"/>
  <c r="H131" i="1"/>
  <c r="H20" i="2" s="1"/>
  <c r="D152" i="1"/>
  <c r="D21" i="2" s="1"/>
  <c r="H152" i="1"/>
  <c r="H21" i="2" s="1"/>
  <c r="H172" i="1"/>
  <c r="H22" i="2" s="1"/>
  <c r="D192" i="1"/>
  <c r="D23" i="2" s="1"/>
  <c r="H192" i="1"/>
  <c r="H23" i="2" s="1"/>
  <c r="D212" i="1"/>
  <c r="D24" i="2" s="1"/>
  <c r="H212" i="1"/>
  <c r="H24" i="2" s="1"/>
  <c r="D232" i="1"/>
  <c r="D25" i="2" s="1"/>
  <c r="H232" i="1"/>
  <c r="H25" i="2" s="1"/>
  <c r="H252" i="1"/>
  <c r="H26" i="2" s="1"/>
  <c r="D274" i="1"/>
  <c r="D28" i="2" s="1"/>
  <c r="H274" i="1"/>
  <c r="H28" i="2" s="1"/>
  <c r="H294" i="1"/>
  <c r="H29" i="2" s="1"/>
  <c r="H314" i="1"/>
  <c r="H31" i="2" s="1"/>
  <c r="H30" i="2" s="1"/>
  <c r="F17" i="2"/>
  <c r="F18" i="2"/>
  <c r="F19" i="2"/>
  <c r="F20" i="2"/>
  <c r="F21" i="2"/>
  <c r="F22" i="2"/>
  <c r="F23" i="2"/>
  <c r="F24" i="2"/>
  <c r="F25" i="2"/>
  <c r="F26" i="2"/>
  <c r="F28" i="2"/>
  <c r="F29" i="2"/>
  <c r="F31" i="2"/>
  <c r="F30" i="2" s="1"/>
  <c r="H17" i="2" l="1"/>
  <c r="G17" i="2"/>
  <c r="G356" i="1"/>
  <c r="H27" i="2"/>
  <c r="G27" i="2"/>
  <c r="E27" i="2"/>
  <c r="F27" i="2"/>
  <c r="C27" i="2"/>
  <c r="D27" i="2"/>
  <c r="C16" i="1"/>
  <c r="D16" i="1" l="1"/>
  <c r="G16" i="1"/>
  <c r="H16" i="1"/>
  <c r="D10" i="1"/>
  <c r="E10" i="1"/>
  <c r="E24" i="1" s="1"/>
  <c r="G10" i="1"/>
  <c r="H10" i="1"/>
  <c r="C10" i="1"/>
  <c r="C24" i="1" s="1"/>
  <c r="C15" i="2" s="1"/>
  <c r="E15" i="2" l="1"/>
  <c r="E14" i="2" s="1"/>
  <c r="D24" i="1"/>
  <c r="D15" i="2" s="1"/>
  <c r="H24" i="1"/>
  <c r="H15" i="2" s="1"/>
  <c r="H14" i="2" s="1"/>
  <c r="H32" i="2" s="1"/>
  <c r="F15" i="2"/>
  <c r="F14" i="2" s="1"/>
  <c r="F32" i="2" s="1"/>
  <c r="G24" i="1"/>
  <c r="G14" i="2" l="1"/>
  <c r="G32" i="2" s="1"/>
  <c r="E32" i="2"/>
  <c r="C356" i="1" l="1"/>
  <c r="C65" i="1"/>
  <c r="C17" i="2" s="1"/>
  <c r="D39" i="1"/>
  <c r="D44" i="1" s="1"/>
  <c r="D16" i="2" s="1"/>
  <c r="D324" i="1"/>
  <c r="D356" i="1" s="1"/>
  <c r="D53" i="1"/>
  <c r="D65" i="1" s="1"/>
  <c r="C14" i="2" l="1"/>
  <c r="C32" i="2" s="1"/>
  <c r="D17" i="2"/>
  <c r="D14" i="2" s="1"/>
  <c r="D32" i="2" s="1"/>
</calcChain>
</file>

<file path=xl/sharedStrings.xml><?xml version="1.0" encoding="utf-8"?>
<sst xmlns="http://schemas.openxmlformats.org/spreadsheetml/2006/main" count="569" uniqueCount="117">
  <si>
    <t>Отчет на ведомствените и администрираните разходи по бюджетни програми</t>
  </si>
  <si>
    <t xml:space="preserve">    (отчетен период)</t>
  </si>
  <si>
    <t>(в лева)</t>
  </si>
  <si>
    <t>Отчет</t>
  </si>
  <si>
    <t>към</t>
  </si>
  <si>
    <t>I. Ведомствени разходи по бюджета</t>
  </si>
  <si>
    <t>от тях за:</t>
  </si>
  <si>
    <t>Персонал</t>
  </si>
  <si>
    <t>Издръжка</t>
  </si>
  <si>
    <t>Капиталови разходи</t>
  </si>
  <si>
    <t>II. Администрирани разходни параграфи по бюджета</t>
  </si>
  <si>
    <t>..............................</t>
  </si>
  <si>
    <t>Общо разходи по бюджета (I+II)</t>
  </si>
  <si>
    <t>Численост на щатния персонал</t>
  </si>
  <si>
    <t xml:space="preserve">Отчет за изпълнението на бюджета с тримесечна информация за разходите по бюджетни програми по бюджета </t>
  </si>
  <si>
    <t>Класификационен код*</t>
  </si>
  <si>
    <t>Общо разходи</t>
  </si>
  <si>
    <t>от тях:</t>
  </si>
  <si>
    <t xml:space="preserve">(наименование на бюджетната организация)                                                       (отчетен период) </t>
  </si>
  <si>
    <t>(отчетен период)</t>
  </si>
  <si>
    <t>Отчет на разходите по области на политики/функционални области и бюджетни програми</t>
  </si>
  <si>
    <t xml:space="preserve">Наименование на областта на политика/функционалната област /бюджетната програма </t>
  </si>
  <si>
    <r>
      <t xml:space="preserve">Политика в областта на </t>
    </r>
    <r>
      <rPr>
        <b/>
        <sz val="10"/>
        <color theme="1"/>
        <rFont val="Times New Roman"/>
        <family val="1"/>
        <charset val="204"/>
      </rPr>
      <t>Активната двустранна и многостранна дипломация</t>
    </r>
  </si>
  <si>
    <t>1100.01.00</t>
  </si>
  <si>
    <t>1100.01.01</t>
  </si>
  <si>
    <t>Бюджетна програма  "Принос за формиране на политики на НАТО, обща външна политика и политика на сигурностна на ЕС и участие на България в ОССЕ"</t>
  </si>
  <si>
    <t>1100.01.02</t>
  </si>
  <si>
    <t>Бюджетна програма "Европейска политика. Регионално и двустранно сътрудничество с държавите от ЮИЕ. Двустранни отношения с държавите-членки на ЕС, ЕИП, ЕАСТ и с Обединеното Кралство"</t>
  </si>
  <si>
    <t>1100.01.03</t>
  </si>
  <si>
    <t>Бюджетна програма Международно сътрудничество и глобални политики"</t>
  </si>
  <si>
    <t>1100.01.04</t>
  </si>
  <si>
    <t>Бюджетна програма "Двустранни отношения с държави извън ЕС и ЕИП"</t>
  </si>
  <si>
    <t>1100.01.05</t>
  </si>
  <si>
    <t>Бюджетна програма "Консулска дипломация и управление на кризи"</t>
  </si>
  <si>
    <t>1100.01.06</t>
  </si>
  <si>
    <t>Бюджетна програма "Международно сътрудничество за развитие и хуманитарна помощ"</t>
  </si>
  <si>
    <t>1100.01.07</t>
  </si>
  <si>
    <t>Бюджетна програма "Изграждане на позитивен образ на България зад граница и подкрепа за българските общности, организации и инициативи на българите в чужбина"</t>
  </si>
  <si>
    <t>1100.01.08</t>
  </si>
  <si>
    <t>Бюджетна програма "Осигуряване на прозрачност и общественна подкрепа за външната политика"</t>
  </si>
  <si>
    <t>1100.01.09</t>
  </si>
  <si>
    <t>Бюджетна програма "Обучение и професионална квалификация на служителите в дипломатическата служба"</t>
  </si>
  <si>
    <t>1100.01.10</t>
  </si>
  <si>
    <t>Бюджетна програма "Ефективно функциониране на външнополитическата дейност"</t>
  </si>
  <si>
    <t>1100.01.11</t>
  </si>
  <si>
    <t>Бюджетна програма "Администриране и осигуряване на дейността на Централно управление на МВнР"</t>
  </si>
  <si>
    <t>1100.01.12</t>
  </si>
  <si>
    <t>Бюджетна програма "Администриране и осигуряване на дейността на задграничните представителства"</t>
  </si>
  <si>
    <t>1100.02.00</t>
  </si>
  <si>
    <r>
      <t xml:space="preserve">Политика в областта на </t>
    </r>
    <r>
      <rPr>
        <b/>
        <sz val="10"/>
        <color theme="1"/>
        <rFont val="Times New Roman"/>
        <family val="1"/>
        <charset val="204"/>
      </rPr>
      <t>публичната дипломация и публичните дейности в подкрепа на целите на външната политика</t>
    </r>
  </si>
  <si>
    <t>1100.02.01</t>
  </si>
  <si>
    <t>Бюджетна програма "Публична дипломация"</t>
  </si>
  <si>
    <t>1100.02.02</t>
  </si>
  <si>
    <t>Бюджетна програма "Културна дипломация"</t>
  </si>
  <si>
    <t>Политика в областта на подкрепата на българските общности и лицата с българско самосъзнание зад граница</t>
  </si>
  <si>
    <t>1100.03.00</t>
  </si>
  <si>
    <t>1100.03.01</t>
  </si>
  <si>
    <t>Бюджетна програма "Подкрепа за българските общности и лицата с българско самосъзнание зад граница; съхраняване на българското културно-историческо наследство"</t>
  </si>
  <si>
    <t xml:space="preserve">   Вноски на Република България в Европейския механизъм за подкрепа на мира</t>
  </si>
  <si>
    <t xml:space="preserve">   Граждански бюджет на НАТО</t>
  </si>
  <si>
    <t xml:space="preserve">   Пенсионен фонд за цивилни служители на НАТО</t>
  </si>
  <si>
    <t xml:space="preserve">   Официална помощ за развитие и хуманитарна помощ</t>
  </si>
  <si>
    <t xml:space="preserve">   Разходи за Механизма за Турция в полза на бежанците</t>
  </si>
  <si>
    <t xml:space="preserve">   Съюз на тракийските дружества в България</t>
  </si>
  <si>
    <t>(в т.ч. за Тракийски научен институт)</t>
  </si>
  <si>
    <t xml:space="preserve">   Разходи за членство в Европейската мрежа на културните институти EUNIC (European Union National Institutes for Culture)</t>
  </si>
  <si>
    <t xml:space="preserve">   Оказване на съдействие на изпаднали в беда български граждани в чужбина</t>
  </si>
  <si>
    <t>Текущи</t>
  </si>
  <si>
    <t>31 март 2023 г.</t>
  </si>
  <si>
    <t>30 септември 2023 г.</t>
  </si>
  <si>
    <t>31 декември 2023 г.</t>
  </si>
  <si>
    <t>Членски внос §46-00</t>
  </si>
  <si>
    <t>Капиталови трансфери §49-00</t>
  </si>
  <si>
    <t xml:space="preserve">   Пътна карта за подготовка на България за членство в ОИСР</t>
  </si>
  <si>
    <t xml:space="preserve">   Вноска към ОИСР съгласно условията на пътната карта за присъединяване на България, приета от ОИСР</t>
  </si>
  <si>
    <t xml:space="preserve">   Участие на България в Комитета по помощ за развитие</t>
  </si>
  <si>
    <t xml:space="preserve">   Членски внос в международни организации</t>
  </si>
  <si>
    <t xml:space="preserve">   Подкрепа на българските общности, организации и инициативи на българите в чужбина</t>
  </si>
  <si>
    <t xml:space="preserve">   Пътна карта за подготовка на България за членство в ОИСР - обучение</t>
  </si>
  <si>
    <t>Оказване на съдействие на изпаднали в беда български граждани в чужбина</t>
  </si>
  <si>
    <t>1100.01.01 - Бюджетна програма  "Принос за формиране на политики на НАТО, обща външна политика и политика на сигурностна на ЕС и участие на България в ОССЕ"</t>
  </si>
  <si>
    <t xml:space="preserve">1100.01.02 - Бюджетна програма "Европейска политика. Регионално и двустранно сътрудничество с държавите от ЮИЕ. </t>
  </si>
  <si>
    <t>1100.01.03 - Бюджетна програма Международно сътрудничество и глобални политики"</t>
  </si>
  <si>
    <t>1100.01.04 - Бюджетна програма "Двустранни отношения с държави извън ЕС и ЕИП"</t>
  </si>
  <si>
    <t>1100.01.05 -Бюджетна програма "Консулска дипломация и управление на кризи"</t>
  </si>
  <si>
    <t>1100.01.06 - Бюджетна програма "Международно сътрудничество за развитие и хуманитарна помощ"</t>
  </si>
  <si>
    <t>1100.01.07 - Бюджетна програма "Изграждане на позитивен образ на България зад граница и подкрепа за българските общности, организации и инициативи на българите в чужбина"</t>
  </si>
  <si>
    <t>1100.01.08 - Бюджетна програма "Осигуряване на прозрачност и общественна подкрепа за външната политика"</t>
  </si>
  <si>
    <t>1100.01.09 - Бюджетна програма "Обучение и професионална квалификация на служителите в дипломатическата служба"</t>
  </si>
  <si>
    <t>1100.01.10 - Бюджетна програма "Ефективно функциониране на външнополитическата дейност"</t>
  </si>
  <si>
    <t>1100.01.11 - Бюджетна програма  Бюджетна програма "Администриране и осигуряване на дейността на Централно управление на МВнР"</t>
  </si>
  <si>
    <t>1100.01.12 - Бюджетна програма "Администриране и осигуряване на дейността на задграничните представителства"</t>
  </si>
  <si>
    <t>1100.02.01 -Бюджетна програма "Публична дипломация"</t>
  </si>
  <si>
    <t>1100.02.02 - Бюджетна програма "Културна дипломация"</t>
  </si>
  <si>
    <t>1100.03.01 - Бюджетна програма "Подкрепа за българските общности и лицата с българско самосъзнание зад граница; съхраняване на българското културно-историческо наследство"</t>
  </si>
  <si>
    <t>Общо разходи по бюджетните програми на ПРБ</t>
  </si>
  <si>
    <r>
      <t xml:space="preserve">   </t>
    </r>
    <r>
      <rPr>
        <sz val="12"/>
        <rFont val="Times New Roman"/>
        <family val="1"/>
        <charset val="204"/>
      </rPr>
      <t>Участие във Фонда за сътрудничество на ЦЕИ</t>
    </r>
  </si>
  <si>
    <t>Проекти за район Тараклия, Молдова</t>
  </si>
  <si>
    <t xml:space="preserve">   Подкрепа на българските, организации и медиите извън страната</t>
  </si>
  <si>
    <t>към 31 декември 2023 г.</t>
  </si>
  <si>
    <t>към 31.12.2023 г.</t>
  </si>
  <si>
    <t xml:space="preserve">   Проекти за район Тараклия, Молдова</t>
  </si>
  <si>
    <t xml:space="preserve">    Членски внос в бюджета на Съвета на Европа, редовния бюджет на ООН, Организацията на Северноатлантическия договор и за участие в други международни организации</t>
  </si>
  <si>
    <t xml:space="preserve">   Изграждане на институционален капацитет на Дипломатически институт към Министерството на външните работи и европейската интеграция /МВнРЕИ/ на Република Молдова/</t>
  </si>
  <si>
    <t xml:space="preserve">   Семинар по "Енергийна и климатична дипломация" за представители на държавите от Западните Балгани и Черноморско-Каспийския регион"</t>
  </si>
  <si>
    <t xml:space="preserve">   Членски внос в бюджета на Съвета на Европа, редовния бюджет на ООН, Организацията на Северноатлантическия договор и за участие в други международни организации</t>
  </si>
  <si>
    <t>на Министерство на външните работи  към 31.12.2023 г.</t>
  </si>
  <si>
    <t>Закон                                           2023</t>
  </si>
  <si>
    <t>Уточнен план                                    2023 г.</t>
  </si>
  <si>
    <t>31 март                   2023 г.</t>
  </si>
  <si>
    <t>30 юни                                   2023 г.</t>
  </si>
  <si>
    <t xml:space="preserve">Разходи по бюджетната </t>
  </si>
  <si>
    <t>програма</t>
  </si>
  <si>
    <t>Закон                     2023 г.</t>
  </si>
  <si>
    <t>Уточнен план                                       2023 г.</t>
  </si>
  <si>
    <t>30 юни                             2023 г.</t>
  </si>
  <si>
    <t>* Класификационен код съгласно Решение № 850 на Министерския съвет от 2022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</si>
</sst>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_)"/>
  </numFmts>
  <fonts count="14" x14ac:knownFonts="1">
    <font>
      <sz val="10"/>
      <color theme="1"/>
      <name val="Times New Roman"/>
      <family val="2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8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8" fillId="0" borderId="0"/>
    <xf numFmtId="0" fontId="9" fillId="0" borderId="0"/>
  </cellStyleXfs>
  <cellXfs count="72">
    <xf numFmtId="0" fontId="0" fillId="0" borderId="0" xfId="0"/>
    <xf numFmtId="0" fontId="6" fillId="0" borderId="0" xfId="0" applyFont="1" applyAlignment="1">
      <alignment horizontal="justify" vertical="center"/>
    </xf>
    <xf numFmtId="0" fontId="2" fillId="0" borderId="0" xfId="0" applyFont="1" applyAlignment="1">
      <alignment horizontal="right" vertical="center" indent="15"/>
    </xf>
    <xf numFmtId="0" fontId="2" fillId="0" borderId="0" xfId="0" applyFont="1" applyFill="1" applyAlignment="1">
      <alignment horizontal="center"/>
    </xf>
    <xf numFmtId="0" fontId="2" fillId="0" borderId="0" xfId="0" applyFont="1"/>
    <xf numFmtId="0" fontId="10" fillId="0" borderId="0" xfId="0" applyFont="1" applyAlignment="1">
      <alignment vertical="center"/>
    </xf>
    <xf numFmtId="0" fontId="10" fillId="0" borderId="0" xfId="0" applyFont="1" applyFill="1" applyAlignment="1">
      <alignment vertical="center"/>
    </xf>
    <xf numFmtId="3" fontId="10" fillId="0" borderId="0" xfId="0" applyNumberFormat="1" applyFont="1" applyAlignment="1">
      <alignment vertical="center"/>
    </xf>
    <xf numFmtId="0" fontId="10" fillId="0" borderId="0" xfId="0" applyFont="1" applyBorder="1" applyAlignment="1">
      <alignment vertical="center" wrapText="1"/>
    </xf>
    <xf numFmtId="3" fontId="10" fillId="0" borderId="0" xfId="0" applyNumberFormat="1" applyFont="1" applyBorder="1" applyAlignment="1">
      <alignment horizontal="center" vertical="center" wrapText="1"/>
    </xf>
    <xf numFmtId="3" fontId="10" fillId="0" borderId="0" xfId="0" applyNumberFormat="1" applyFont="1" applyFill="1" applyAlignment="1">
      <alignment vertical="center"/>
    </xf>
    <xf numFmtId="0" fontId="5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vertical="center" wrapText="1"/>
    </xf>
    <xf numFmtId="3" fontId="2" fillId="0" borderId="2" xfId="0" applyNumberFormat="1" applyFont="1" applyBorder="1" applyAlignment="1">
      <alignment horizontal="right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center" wrapText="1" indent="1"/>
    </xf>
    <xf numFmtId="3" fontId="1" fillId="0" borderId="2" xfId="0" applyNumberFormat="1" applyFont="1" applyBorder="1" applyAlignment="1">
      <alignment horizontal="right" vertical="center" wrapText="1"/>
    </xf>
    <xf numFmtId="0" fontId="7" fillId="0" borderId="2" xfId="0" applyFont="1" applyBorder="1" applyAlignment="1">
      <alignment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quotePrefix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top" wrapText="1"/>
    </xf>
    <xf numFmtId="3" fontId="11" fillId="0" borderId="4" xfId="0" applyNumberFormat="1" applyFont="1" applyBorder="1" applyAlignment="1">
      <alignment horizontal="center" vertical="center" wrapText="1"/>
    </xf>
    <xf numFmtId="3" fontId="11" fillId="0" borderId="1" xfId="0" applyNumberFormat="1" applyFont="1" applyBorder="1" applyAlignment="1">
      <alignment horizontal="center" vertical="center" wrapText="1"/>
    </xf>
    <xf numFmtId="3" fontId="11" fillId="0" borderId="5" xfId="0" quotePrefix="1" applyNumberFormat="1" applyFont="1" applyBorder="1" applyAlignment="1">
      <alignment horizontal="center" vertical="center" wrapText="1"/>
    </xf>
    <xf numFmtId="3" fontId="11" fillId="0" borderId="5" xfId="0" applyNumberFormat="1" applyFont="1" applyBorder="1" applyAlignment="1">
      <alignment horizontal="center" vertical="center" wrapText="1"/>
    </xf>
    <xf numFmtId="0" fontId="11" fillId="2" borderId="2" xfId="0" applyFont="1" applyFill="1" applyBorder="1" applyAlignment="1">
      <alignment vertical="center" wrapText="1"/>
    </xf>
    <xf numFmtId="3" fontId="11" fillId="2" borderId="2" xfId="0" applyNumberFormat="1" applyFont="1" applyFill="1" applyBorder="1" applyAlignment="1">
      <alignment horizontal="right" vertical="center" wrapText="1"/>
    </xf>
    <xf numFmtId="0" fontId="10" fillId="0" borderId="2" xfId="0" applyFont="1" applyBorder="1" applyAlignment="1">
      <alignment vertical="center" wrapText="1"/>
    </xf>
    <xf numFmtId="3" fontId="10" fillId="0" borderId="2" xfId="0" applyNumberFormat="1" applyFont="1" applyBorder="1" applyAlignment="1">
      <alignment horizontal="right" vertical="center" wrapText="1"/>
    </xf>
    <xf numFmtId="0" fontId="10" fillId="0" borderId="2" xfId="0" applyFont="1" applyBorder="1" applyAlignment="1">
      <alignment horizontal="left" vertical="center" wrapText="1"/>
    </xf>
    <xf numFmtId="3" fontId="10" fillId="0" borderId="2" xfId="1" applyNumberFormat="1" applyFont="1" applyFill="1" applyBorder="1" applyAlignment="1" applyProtection="1">
      <alignment vertical="center"/>
    </xf>
    <xf numFmtId="0" fontId="10" fillId="0" borderId="2" xfId="0" applyFont="1" applyFill="1" applyBorder="1" applyAlignment="1">
      <alignment vertical="center" wrapText="1"/>
    </xf>
    <xf numFmtId="3" fontId="10" fillId="0" borderId="2" xfId="0" applyNumberFormat="1" applyFont="1" applyFill="1" applyBorder="1" applyAlignment="1">
      <alignment horizontal="right" vertical="center" wrapText="1"/>
    </xf>
    <xf numFmtId="3" fontId="10" fillId="0" borderId="2" xfId="0" applyNumberFormat="1" applyFont="1" applyBorder="1" applyAlignment="1">
      <alignment horizontal="center" vertical="center" wrapText="1"/>
    </xf>
    <xf numFmtId="0" fontId="10" fillId="0" borderId="0" xfId="0" applyFont="1" applyBorder="1" applyAlignment="1">
      <alignment vertical="center"/>
    </xf>
    <xf numFmtId="3" fontId="10" fillId="0" borderId="2" xfId="1" applyNumberFormat="1" applyFont="1" applyFill="1" applyBorder="1" applyAlignment="1" applyProtection="1">
      <alignment vertical="center"/>
      <protection locked="0"/>
    </xf>
    <xf numFmtId="164" fontId="10" fillId="0" borderId="2" xfId="1" quotePrefix="1" applyNumberFormat="1" applyFont="1" applyFill="1" applyBorder="1" applyAlignment="1" applyProtection="1">
      <alignment horizontal="left" vertical="center" wrapText="1"/>
    </xf>
    <xf numFmtId="3" fontId="10" fillId="0" borderId="2" xfId="0" applyNumberFormat="1" applyFont="1" applyBorder="1" applyAlignment="1">
      <alignment vertical="center"/>
    </xf>
    <xf numFmtId="3" fontId="10" fillId="3" borderId="2" xfId="0" applyNumberFormat="1" applyFont="1" applyFill="1" applyBorder="1" applyAlignment="1">
      <alignment horizontal="right" vertical="center" wrapText="1"/>
    </xf>
    <xf numFmtId="0" fontId="11" fillId="0" borderId="1" xfId="0" applyFont="1" applyBorder="1" applyAlignment="1">
      <alignment horizontal="center" vertical="center" wrapText="1"/>
    </xf>
    <xf numFmtId="3" fontId="10" fillId="0" borderId="2" xfId="2" applyNumberFormat="1" applyFont="1" applyFill="1" applyBorder="1" applyAlignment="1" applyProtection="1">
      <alignment vertical="center"/>
    </xf>
    <xf numFmtId="3" fontId="10" fillId="0" borderId="2" xfId="0" applyNumberFormat="1" applyFont="1" applyBorder="1" applyAlignment="1">
      <alignment horizontal="left" vertical="center" wrapText="1"/>
    </xf>
    <xf numFmtId="0" fontId="12" fillId="0" borderId="2" xfId="0" applyFont="1" applyBorder="1" applyAlignment="1">
      <alignment vertical="center" wrapText="1"/>
    </xf>
    <xf numFmtId="3" fontId="12" fillId="0" borderId="2" xfId="0" applyNumberFormat="1" applyFont="1" applyBorder="1" applyAlignment="1">
      <alignment horizontal="right" vertical="center" wrapText="1"/>
    </xf>
    <xf numFmtId="0" fontId="12" fillId="0" borderId="2" xfId="0" applyFont="1" applyFill="1" applyBorder="1" applyAlignment="1">
      <alignment vertical="center" wrapText="1"/>
    </xf>
    <xf numFmtId="0" fontId="10" fillId="0" borderId="2" xfId="0" applyFont="1" applyFill="1" applyBorder="1" applyAlignment="1">
      <alignment horizontal="justify" vertical="center" wrapText="1"/>
    </xf>
    <xf numFmtId="3" fontId="10" fillId="0" borderId="2" xfId="0" applyNumberFormat="1" applyFont="1" applyBorder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4" fillId="0" borderId="0" xfId="0" quotePrefix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2" fillId="0" borderId="2" xfId="0" quotePrefix="1" applyFont="1" applyBorder="1" applyAlignment="1">
      <alignment horizontal="center" vertical="center" wrapText="1"/>
    </xf>
    <xf numFmtId="3" fontId="11" fillId="0" borderId="1" xfId="0" quotePrefix="1" applyNumberFormat="1" applyFont="1" applyBorder="1" applyAlignment="1">
      <alignment horizontal="center" vertical="center" wrapText="1"/>
    </xf>
    <xf numFmtId="3" fontId="11" fillId="0" borderId="5" xfId="0" quotePrefix="1" applyNumberFormat="1" applyFont="1" applyBorder="1" applyAlignment="1">
      <alignment horizontal="center" vertical="center" wrapText="1"/>
    </xf>
    <xf numFmtId="0" fontId="11" fillId="0" borderId="3" xfId="0" applyFont="1" applyBorder="1" applyAlignment="1">
      <alignment horizontal="justify" vertical="center" wrapText="1"/>
    </xf>
    <xf numFmtId="0" fontId="11" fillId="0" borderId="9" xfId="0" applyFont="1" applyBorder="1" applyAlignment="1">
      <alignment horizontal="justify" vertical="center" wrapText="1"/>
    </xf>
    <xf numFmtId="0" fontId="11" fillId="0" borderId="10" xfId="0" applyFont="1" applyBorder="1" applyAlignment="1">
      <alignment horizontal="justify" vertical="center" wrapText="1"/>
    </xf>
    <xf numFmtId="3" fontId="11" fillId="0" borderId="1" xfId="0" applyNumberFormat="1" applyFont="1" applyBorder="1" applyAlignment="1">
      <alignment horizontal="center" vertical="center" wrapText="1"/>
    </xf>
    <xf numFmtId="3" fontId="11" fillId="0" borderId="5" xfId="0" applyNumberFormat="1" applyFont="1" applyBorder="1" applyAlignment="1">
      <alignment horizontal="center" vertical="center" wrapText="1"/>
    </xf>
    <xf numFmtId="3" fontId="11" fillId="0" borderId="4" xfId="0" quotePrefix="1" applyNumberFormat="1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3" fontId="11" fillId="0" borderId="4" xfId="0" applyNumberFormat="1" applyFont="1" applyBorder="1" applyAlignment="1">
      <alignment horizontal="center" vertical="center" wrapText="1"/>
    </xf>
    <xf numFmtId="0" fontId="13" fillId="0" borderId="0" xfId="0" applyFont="1" applyAlignment="1">
      <alignment horizontal="left" vertical="center"/>
    </xf>
  </cellXfs>
  <cellStyles count="3">
    <cellStyle name="Normal" xfId="0" builtinId="0"/>
    <cellStyle name="Normal 2" xfId="2" xr:uid="{00000000-0005-0000-0000-000001000000}"/>
    <cellStyle name="Normal 3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nngeorgieva/Desktop/Docs/&#1055;&#1088;&#1086;&#1075;&#1088;&#1072;&#1084;&#1077;&#1085;%20&#1086;&#1090;&#1095;&#1077;&#1090;%20&#1082;&#1098;&#1084;%2031.12.2023/&#1087;&#1088;&#1086;&#1075;&#1088;&#1072;&#1084;&#1077;&#1085;%20&#1086;&#1090;&#1095;&#1077;&#1090;%20&#1082;&#1098;&#1084;%20300923/B-2-Pril-1100-Razhifrovka-Po-Programi%20202309_MVnR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_Total"/>
      <sheetName val="B"/>
      <sheetName val="P (1)"/>
      <sheetName val="P (2)"/>
      <sheetName val="P (3)"/>
      <sheetName val="P (4)"/>
      <sheetName val="P (5)"/>
      <sheetName val="P (6)"/>
      <sheetName val="P (7)"/>
      <sheetName val="P (8)"/>
      <sheetName val="P (9)"/>
      <sheetName val="P (10)"/>
      <sheetName val="P (11)"/>
      <sheetName val="P (12)"/>
      <sheetName val="P (13)"/>
      <sheetName val="P (14)"/>
      <sheetName val="P (15)"/>
      <sheetName val="E"/>
      <sheetName val="Progr"/>
      <sheetName val="PomoshtenSheet"/>
      <sheetName val="Klasif"/>
      <sheetName val="Inf"/>
      <sheetName val="P"/>
    </sheetNames>
    <sheetDataSet>
      <sheetData sheetId="0">
        <row r="14">
          <cell r="J14">
            <v>190107487</v>
          </cell>
        </row>
        <row r="37">
          <cell r="J37">
            <v>31324083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H33"/>
  <sheetViews>
    <sheetView tabSelected="1" topLeftCell="A25" zoomScale="115" zoomScaleNormal="115" workbookViewId="0">
      <selection activeCell="D48" sqref="D48"/>
    </sheetView>
  </sheetViews>
  <sheetFormatPr defaultRowHeight="12.75" x14ac:dyDescent="0.2"/>
  <cols>
    <col min="1" max="1" width="15" customWidth="1"/>
    <col min="2" max="2" width="52.1640625" customWidth="1"/>
    <col min="3" max="3" width="12.6640625" bestFit="1" customWidth="1"/>
    <col min="4" max="4" width="13.33203125" bestFit="1" customWidth="1"/>
    <col min="5" max="5" width="13" customWidth="1"/>
    <col min="6" max="6" width="11.5" customWidth="1"/>
    <col min="7" max="7" width="15" bestFit="1" customWidth="1"/>
    <col min="8" max="8" width="14" bestFit="1" customWidth="1"/>
  </cols>
  <sheetData>
    <row r="3" spans="1:8" ht="42" customHeight="1" x14ac:dyDescent="0.2">
      <c r="A3" s="54" t="s">
        <v>14</v>
      </c>
      <c r="B3" s="54"/>
      <c r="C3" s="54"/>
      <c r="D3" s="54"/>
      <c r="E3" s="54"/>
      <c r="F3" s="54"/>
      <c r="G3" s="54"/>
      <c r="H3" s="54"/>
    </row>
    <row r="4" spans="1:8" ht="15.75" x14ac:dyDescent="0.2">
      <c r="A4" s="55" t="s">
        <v>106</v>
      </c>
      <c r="B4" s="55"/>
      <c r="C4" s="55"/>
      <c r="D4" s="55"/>
      <c r="E4" s="55"/>
      <c r="F4" s="55"/>
      <c r="G4" s="55"/>
      <c r="H4" s="55"/>
    </row>
    <row r="5" spans="1:8" x14ac:dyDescent="0.2">
      <c r="A5" s="56" t="s">
        <v>18</v>
      </c>
      <c r="B5" s="57"/>
      <c r="C5" s="57"/>
      <c r="D5" s="57"/>
      <c r="E5" s="57"/>
      <c r="F5" s="57"/>
      <c r="G5" s="57"/>
      <c r="H5" s="57"/>
    </row>
    <row r="6" spans="1:8" ht="15.75" x14ac:dyDescent="0.2">
      <c r="A6" s="1"/>
    </row>
    <row r="7" spans="1:8" ht="15.75" x14ac:dyDescent="0.2">
      <c r="A7" s="55" t="s">
        <v>20</v>
      </c>
      <c r="B7" s="55"/>
      <c r="C7" s="55"/>
      <c r="D7" s="55"/>
      <c r="E7" s="55"/>
      <c r="F7" s="55"/>
      <c r="G7" s="55"/>
      <c r="H7" s="55"/>
    </row>
    <row r="8" spans="1:8" ht="15.75" x14ac:dyDescent="0.2">
      <c r="A8" s="55" t="s">
        <v>100</v>
      </c>
      <c r="B8" s="55"/>
      <c r="C8" s="55"/>
      <c r="D8" s="55"/>
      <c r="E8" s="55"/>
      <c r="F8" s="55"/>
      <c r="G8" s="55"/>
      <c r="H8" s="55"/>
    </row>
    <row r="9" spans="1:8" x14ac:dyDescent="0.2">
      <c r="A9" s="57" t="s">
        <v>19</v>
      </c>
      <c r="B9" s="57"/>
      <c r="C9" s="57"/>
      <c r="D9" s="57"/>
      <c r="E9" s="57"/>
      <c r="F9" s="57"/>
      <c r="G9" s="57"/>
      <c r="H9" s="57"/>
    </row>
    <row r="10" spans="1:8" x14ac:dyDescent="0.2">
      <c r="A10" s="2" t="s">
        <v>2</v>
      </c>
      <c r="H10" s="3" t="s">
        <v>2</v>
      </c>
    </row>
    <row r="11" spans="1:8" x14ac:dyDescent="0.2">
      <c r="A11" s="53" t="s">
        <v>15</v>
      </c>
      <c r="B11" s="53" t="s">
        <v>21</v>
      </c>
      <c r="C11" s="53" t="s">
        <v>107</v>
      </c>
      <c r="D11" s="58" t="s">
        <v>108</v>
      </c>
      <c r="E11" s="20" t="s">
        <v>3</v>
      </c>
      <c r="F11" s="18" t="s">
        <v>3</v>
      </c>
      <c r="G11" s="18" t="s">
        <v>3</v>
      </c>
      <c r="H11" s="18" t="s">
        <v>3</v>
      </c>
    </row>
    <row r="12" spans="1:8" x14ac:dyDescent="0.2">
      <c r="A12" s="53"/>
      <c r="B12" s="53"/>
      <c r="C12" s="53"/>
      <c r="D12" s="58"/>
      <c r="E12" s="21" t="s">
        <v>4</v>
      </c>
      <c r="F12" s="19" t="s">
        <v>4</v>
      </c>
      <c r="G12" s="19" t="s">
        <v>4</v>
      </c>
      <c r="H12" s="19" t="s">
        <v>4</v>
      </c>
    </row>
    <row r="13" spans="1:8" ht="30" customHeight="1" x14ac:dyDescent="0.2">
      <c r="A13" s="53"/>
      <c r="B13" s="53"/>
      <c r="C13" s="53"/>
      <c r="D13" s="58"/>
      <c r="E13" s="22" t="s">
        <v>109</v>
      </c>
      <c r="F13" s="23" t="s">
        <v>110</v>
      </c>
      <c r="G13" s="23" t="s">
        <v>69</v>
      </c>
      <c r="H13" s="23" t="s">
        <v>70</v>
      </c>
    </row>
    <row r="14" spans="1:8" ht="30" customHeight="1" x14ac:dyDescent="0.2">
      <c r="A14" s="11" t="s">
        <v>23</v>
      </c>
      <c r="B14" s="12" t="s">
        <v>22</v>
      </c>
      <c r="C14" s="13">
        <f>SUM(C15:C26)</f>
        <v>170396300</v>
      </c>
      <c r="D14" s="13">
        <f>SUM(D15:D26)</f>
        <v>191673405</v>
      </c>
      <c r="E14" s="13">
        <f>SUM(E15:E26)</f>
        <v>45515095</v>
      </c>
      <c r="F14" s="13">
        <f t="shared" ref="F14:H14" si="0">SUM(F15:F26)</f>
        <v>86372103</v>
      </c>
      <c r="G14" s="13">
        <f t="shared" si="0"/>
        <v>130523832</v>
      </c>
      <c r="H14" s="13">
        <f t="shared" si="0"/>
        <v>187222140.94999999</v>
      </c>
    </row>
    <row r="15" spans="1:8" ht="39.75" customHeight="1" x14ac:dyDescent="0.2">
      <c r="A15" s="14" t="s">
        <v>24</v>
      </c>
      <c r="B15" s="15" t="s">
        <v>25</v>
      </c>
      <c r="C15" s="16">
        <f>+Програми!C24</f>
        <v>6924300</v>
      </c>
      <c r="D15" s="16">
        <f>+Програми!D24</f>
        <v>8985173</v>
      </c>
      <c r="E15" s="16">
        <f>+Програми!E24</f>
        <v>5388205</v>
      </c>
      <c r="F15" s="16">
        <f>+Програми!F24</f>
        <v>6157436</v>
      </c>
      <c r="G15" s="16">
        <v>6206085</v>
      </c>
      <c r="H15" s="16">
        <f>+Програми!H24</f>
        <v>8975389</v>
      </c>
    </row>
    <row r="16" spans="1:8" ht="54" customHeight="1" x14ac:dyDescent="0.2">
      <c r="A16" s="14" t="s">
        <v>26</v>
      </c>
      <c r="B16" s="15" t="s">
        <v>27</v>
      </c>
      <c r="C16" s="16">
        <f>+Програми!C44</f>
        <v>481800</v>
      </c>
      <c r="D16" s="16">
        <f>+Програми!D44</f>
        <v>2230249</v>
      </c>
      <c r="E16" s="16">
        <f>+Програми!E44</f>
        <v>324966</v>
      </c>
      <c r="F16" s="16">
        <f>+Програми!F44</f>
        <v>633233</v>
      </c>
      <c r="G16" s="16">
        <f>+Програми!G44</f>
        <v>648885</v>
      </c>
      <c r="H16" s="16">
        <f>+Програми!H44</f>
        <v>1588683.62</v>
      </c>
    </row>
    <row r="17" spans="1:8" ht="25.5" x14ac:dyDescent="0.2">
      <c r="A17" s="14" t="s">
        <v>28</v>
      </c>
      <c r="B17" s="15" t="s">
        <v>29</v>
      </c>
      <c r="C17" s="16">
        <f>+Програми!C65</f>
        <v>18065900</v>
      </c>
      <c r="D17" s="16">
        <f>+Програми!D65</f>
        <v>17480237</v>
      </c>
      <c r="E17" s="16">
        <f>+Програми!E65</f>
        <v>5343091</v>
      </c>
      <c r="F17" s="16">
        <f>+Програми!F65</f>
        <v>6750757</v>
      </c>
      <c r="G17" s="16">
        <f>+Програми!G65+1</f>
        <v>17003544</v>
      </c>
      <c r="H17" s="16">
        <f>+Програми!H65</f>
        <v>17248467.109999999</v>
      </c>
    </row>
    <row r="18" spans="1:8" ht="25.5" x14ac:dyDescent="0.2">
      <c r="A18" s="14" t="s">
        <v>30</v>
      </c>
      <c r="B18" s="15" t="s">
        <v>31</v>
      </c>
      <c r="C18" s="16">
        <f>+Програми!C85</f>
        <v>252800</v>
      </c>
      <c r="D18" s="16">
        <f>+Програми!D85</f>
        <v>206200</v>
      </c>
      <c r="E18" s="16">
        <f>+Програми!E85</f>
        <v>25334</v>
      </c>
      <c r="F18" s="16">
        <f>+Програми!F85</f>
        <v>45656</v>
      </c>
      <c r="G18" s="16">
        <f>+Програми!G85</f>
        <v>51926</v>
      </c>
      <c r="H18" s="16">
        <f>+Програми!H85</f>
        <v>161453.85999999999</v>
      </c>
    </row>
    <row r="19" spans="1:8" ht="25.5" x14ac:dyDescent="0.2">
      <c r="A19" s="14" t="s">
        <v>32</v>
      </c>
      <c r="B19" s="15" t="s">
        <v>33</v>
      </c>
      <c r="C19" s="16">
        <f>+Програми!C105</f>
        <v>385000</v>
      </c>
      <c r="D19" s="16">
        <f>+Програми!D105</f>
        <v>399000</v>
      </c>
      <c r="E19" s="16">
        <f>+Програми!E105</f>
        <v>46370</v>
      </c>
      <c r="F19" s="16">
        <f>+Програми!F105</f>
        <v>220740</v>
      </c>
      <c r="G19" s="16">
        <f>+Програми!G105</f>
        <v>324823</v>
      </c>
      <c r="H19" s="16">
        <f>+Програми!H105</f>
        <v>392539.18000000005</v>
      </c>
    </row>
    <row r="20" spans="1:8" ht="25.5" x14ac:dyDescent="0.2">
      <c r="A20" s="14" t="s">
        <v>34</v>
      </c>
      <c r="B20" s="15" t="s">
        <v>35</v>
      </c>
      <c r="C20" s="16">
        <f>+Програми!C131</f>
        <v>6844500</v>
      </c>
      <c r="D20" s="16">
        <f>+Програми!D131</f>
        <v>4818391</v>
      </c>
      <c r="E20" s="16">
        <f>+Програми!E131</f>
        <v>404440</v>
      </c>
      <c r="F20" s="16">
        <f>+Програми!F131</f>
        <v>1128280</v>
      </c>
      <c r="G20" s="16">
        <f>+Програми!G131</f>
        <v>1694305</v>
      </c>
      <c r="H20" s="16">
        <f>+Програми!H131</f>
        <v>3892035</v>
      </c>
    </row>
    <row r="21" spans="1:8" ht="51" x14ac:dyDescent="0.2">
      <c r="A21" s="14" t="s">
        <v>36</v>
      </c>
      <c r="B21" s="15" t="s">
        <v>37</v>
      </c>
      <c r="C21" s="16">
        <f>+Програми!C152</f>
        <v>147300</v>
      </c>
      <c r="D21" s="16">
        <f>+Програми!D152</f>
        <v>1146836</v>
      </c>
      <c r="E21" s="16">
        <f>+Програми!E152</f>
        <v>4480</v>
      </c>
      <c r="F21" s="16">
        <f>+Програми!F152</f>
        <v>200902</v>
      </c>
      <c r="G21" s="16">
        <f>+Програми!G152</f>
        <v>218084</v>
      </c>
      <c r="H21" s="16">
        <f>+Програми!H152</f>
        <v>136590</v>
      </c>
    </row>
    <row r="22" spans="1:8" ht="25.5" x14ac:dyDescent="0.2">
      <c r="A22" s="14" t="s">
        <v>38</v>
      </c>
      <c r="B22" s="15" t="s">
        <v>39</v>
      </c>
      <c r="C22" s="16">
        <f>+Програми!C172</f>
        <v>50000</v>
      </c>
      <c r="D22" s="16">
        <f>+Програми!D172</f>
        <v>50000</v>
      </c>
      <c r="E22" s="16">
        <f>+Програми!E172</f>
        <v>2394</v>
      </c>
      <c r="F22" s="16">
        <f>+Програми!F172</f>
        <v>3409</v>
      </c>
      <c r="G22" s="16">
        <f>+Програми!G172</f>
        <v>4329</v>
      </c>
      <c r="H22" s="16">
        <f>+Програми!H172</f>
        <v>7205.18</v>
      </c>
    </row>
    <row r="23" spans="1:8" ht="38.25" x14ac:dyDescent="0.2">
      <c r="A23" s="14" t="s">
        <v>40</v>
      </c>
      <c r="B23" s="15" t="s">
        <v>41</v>
      </c>
      <c r="C23" s="16">
        <f>+Програми!C192</f>
        <v>0</v>
      </c>
      <c r="D23" s="16">
        <f>+Програми!D192</f>
        <v>35600</v>
      </c>
      <c r="E23" s="16">
        <f>+Програми!E192</f>
        <v>8924</v>
      </c>
      <c r="F23" s="16">
        <f>+Програми!F192</f>
        <v>15748</v>
      </c>
      <c r="G23" s="16">
        <v>22395</v>
      </c>
      <c r="H23" s="16">
        <f>+Програми!H192</f>
        <v>34555</v>
      </c>
    </row>
    <row r="24" spans="1:8" ht="25.5" x14ac:dyDescent="0.2">
      <c r="A24" s="14" t="s">
        <v>42</v>
      </c>
      <c r="B24" s="15" t="s">
        <v>43</v>
      </c>
      <c r="C24" s="16">
        <f>+Програми!C212</f>
        <v>460000</v>
      </c>
      <c r="D24" s="16">
        <f>+Програми!D212</f>
        <v>548618</v>
      </c>
      <c r="E24" s="16">
        <f>+Програми!E212</f>
        <v>103097</v>
      </c>
      <c r="F24" s="16">
        <f>+Програми!F212</f>
        <v>223610</v>
      </c>
      <c r="G24" s="16">
        <f>+Програми!G212</f>
        <v>326766</v>
      </c>
      <c r="H24" s="16">
        <f>+Програми!H212</f>
        <v>509024</v>
      </c>
    </row>
    <row r="25" spans="1:8" ht="31.5" customHeight="1" x14ac:dyDescent="0.2">
      <c r="A25" s="14" t="s">
        <v>44</v>
      </c>
      <c r="B25" s="15" t="s">
        <v>45</v>
      </c>
      <c r="C25" s="16">
        <f>+Програми!C232</f>
        <v>37291700</v>
      </c>
      <c r="D25" s="16">
        <f>+Програми!D232</f>
        <v>43975920</v>
      </c>
      <c r="E25" s="16">
        <f>+Програми!E232</f>
        <v>8416769</v>
      </c>
      <c r="F25" s="16">
        <f>+Програми!F232</f>
        <v>19112006</v>
      </c>
      <c r="G25" s="16">
        <v>30659121</v>
      </c>
      <c r="H25" s="16">
        <f>+Програми!H232</f>
        <v>43509456</v>
      </c>
    </row>
    <row r="26" spans="1:8" ht="33.75" customHeight="1" x14ac:dyDescent="0.2">
      <c r="A26" s="14" t="s">
        <v>46</v>
      </c>
      <c r="B26" s="15" t="s">
        <v>47</v>
      </c>
      <c r="C26" s="16">
        <f>+Програми!C252</f>
        <v>99493000</v>
      </c>
      <c r="D26" s="16">
        <f>+Програми!D252</f>
        <v>111797181</v>
      </c>
      <c r="E26" s="16">
        <f>+Програми!E252</f>
        <v>25447025</v>
      </c>
      <c r="F26" s="16">
        <f>+Програми!F252</f>
        <v>51880326</v>
      </c>
      <c r="G26" s="16">
        <v>73363569</v>
      </c>
      <c r="H26" s="16">
        <f>+Програми!H252</f>
        <v>110766743</v>
      </c>
    </row>
    <row r="27" spans="1:8" ht="38.25" x14ac:dyDescent="0.2">
      <c r="A27" s="11" t="s">
        <v>48</v>
      </c>
      <c r="B27" s="12" t="s">
        <v>49</v>
      </c>
      <c r="C27" s="13">
        <f>SUM(C28:C29)</f>
        <v>1619500</v>
      </c>
      <c r="D27" s="13">
        <f t="shared" ref="D27:H27" si="1">SUM(D28:D29)</f>
        <v>1772926</v>
      </c>
      <c r="E27" s="13">
        <f t="shared" si="1"/>
        <v>333163</v>
      </c>
      <c r="F27" s="13">
        <f t="shared" si="1"/>
        <v>674757</v>
      </c>
      <c r="G27" s="13">
        <f t="shared" si="1"/>
        <v>981167</v>
      </c>
      <c r="H27" s="13">
        <f t="shared" si="1"/>
        <v>1669549</v>
      </c>
    </row>
    <row r="28" spans="1:8" x14ac:dyDescent="0.2">
      <c r="A28" s="14" t="s">
        <v>50</v>
      </c>
      <c r="B28" s="15" t="s">
        <v>51</v>
      </c>
      <c r="C28" s="16">
        <f>+Програми!C274</f>
        <v>1112200</v>
      </c>
      <c r="D28" s="16">
        <f>+Програми!D274</f>
        <v>1260231</v>
      </c>
      <c r="E28" s="16">
        <f>+Програми!E274</f>
        <v>220924</v>
      </c>
      <c r="F28" s="16">
        <f>+Програми!F274</f>
        <v>461812</v>
      </c>
      <c r="G28" s="16">
        <f>+Програми!G274</f>
        <v>662638</v>
      </c>
      <c r="H28" s="16">
        <f>+Програми!H274</f>
        <v>1166430</v>
      </c>
    </row>
    <row r="29" spans="1:8" x14ac:dyDescent="0.2">
      <c r="A29" s="14" t="s">
        <v>52</v>
      </c>
      <c r="B29" s="15" t="s">
        <v>53</v>
      </c>
      <c r="C29" s="16">
        <f>+Програми!C294</f>
        <v>507300</v>
      </c>
      <c r="D29" s="16">
        <f>+Програми!D294</f>
        <v>512695</v>
      </c>
      <c r="E29" s="16">
        <f>+Програми!E294</f>
        <v>112239</v>
      </c>
      <c r="F29" s="16">
        <f>+Програми!F294</f>
        <v>212945</v>
      </c>
      <c r="G29" s="16">
        <f>+Програми!G294</f>
        <v>318529</v>
      </c>
      <c r="H29" s="16">
        <f>+Програми!H294</f>
        <v>503119</v>
      </c>
    </row>
    <row r="30" spans="1:8" s="4" customFormat="1" ht="38.25" x14ac:dyDescent="0.2">
      <c r="A30" s="11" t="s">
        <v>55</v>
      </c>
      <c r="B30" s="12" t="s">
        <v>54</v>
      </c>
      <c r="C30" s="13">
        <f>+C31</f>
        <v>1222000</v>
      </c>
      <c r="D30" s="13">
        <f t="shared" ref="D30:H30" si="2">+D31</f>
        <v>1222000</v>
      </c>
      <c r="E30" s="13">
        <f t="shared" si="2"/>
        <v>236632</v>
      </c>
      <c r="F30" s="13">
        <f t="shared" si="2"/>
        <v>553523</v>
      </c>
      <c r="G30" s="13">
        <f t="shared" si="2"/>
        <v>904612</v>
      </c>
      <c r="H30" s="13">
        <f t="shared" si="2"/>
        <v>1215797</v>
      </c>
    </row>
    <row r="31" spans="1:8" ht="51" x14ac:dyDescent="0.2">
      <c r="A31" s="14" t="s">
        <v>56</v>
      </c>
      <c r="B31" s="17" t="s">
        <v>57</v>
      </c>
      <c r="C31" s="16">
        <f>+Програми!C314</f>
        <v>1222000</v>
      </c>
      <c r="D31" s="16">
        <f>+Програми!D314</f>
        <v>1222000</v>
      </c>
      <c r="E31" s="16">
        <f>+Програми!E314</f>
        <v>236632</v>
      </c>
      <c r="F31" s="16">
        <f>+Програми!F314</f>
        <v>553523</v>
      </c>
      <c r="G31" s="16">
        <f>+Програми!G314</f>
        <v>904612</v>
      </c>
      <c r="H31" s="16">
        <f>+Програми!H314</f>
        <v>1215797</v>
      </c>
    </row>
    <row r="32" spans="1:8" ht="30" customHeight="1" x14ac:dyDescent="0.2">
      <c r="A32" s="11"/>
      <c r="B32" s="12" t="s">
        <v>16</v>
      </c>
      <c r="C32" s="13">
        <f>+C14+C27+C30</f>
        <v>173237800</v>
      </c>
      <c r="D32" s="13">
        <f>+D14+D27+D30</f>
        <v>194668331</v>
      </c>
      <c r="E32" s="13">
        <f t="shared" ref="E32:H32" si="3">+E14+E27+E30</f>
        <v>46084890</v>
      </c>
      <c r="F32" s="13">
        <f t="shared" si="3"/>
        <v>87600383</v>
      </c>
      <c r="G32" s="13">
        <f t="shared" si="3"/>
        <v>132409611</v>
      </c>
      <c r="H32" s="13">
        <f t="shared" si="3"/>
        <v>190107486.94999999</v>
      </c>
    </row>
    <row r="33" spans="1:1" x14ac:dyDescent="0.2">
      <c r="A33" s="71" t="s">
        <v>116</v>
      </c>
    </row>
  </sheetData>
  <mergeCells count="10">
    <mergeCell ref="A11:A13"/>
    <mergeCell ref="B11:B13"/>
    <mergeCell ref="A3:H3"/>
    <mergeCell ref="A4:H4"/>
    <mergeCell ref="A5:H5"/>
    <mergeCell ref="A7:H7"/>
    <mergeCell ref="A8:H8"/>
    <mergeCell ref="A9:H9"/>
    <mergeCell ref="D11:D13"/>
    <mergeCell ref="C11:C13"/>
  </mergeCells>
  <pageMargins left="0.62992125984251968" right="0.23622047244094491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M358"/>
  <sheetViews>
    <sheetView view="pageBreakPreview" topLeftCell="A331" zoomScale="60" zoomScaleNormal="96" workbookViewId="0">
      <selection activeCell="A310" sqref="A310:XFD312"/>
    </sheetView>
  </sheetViews>
  <sheetFormatPr defaultColWidth="9.33203125" defaultRowHeight="15.75" x14ac:dyDescent="0.2"/>
  <cols>
    <col min="1" max="1" width="2.1640625" style="5" customWidth="1"/>
    <col min="2" max="2" width="51.6640625" style="5" customWidth="1"/>
    <col min="3" max="4" width="15.33203125" style="7" bestFit="1" customWidth="1"/>
    <col min="5" max="6" width="13.83203125" style="7" bestFit="1" customWidth="1"/>
    <col min="7" max="7" width="17.83203125" style="7" bestFit="1" customWidth="1"/>
    <col min="8" max="8" width="16.6640625" style="7" bestFit="1" customWidth="1"/>
    <col min="9" max="9" width="9.33203125" style="5"/>
    <col min="10" max="10" width="10.83203125" style="5" bestFit="1" customWidth="1"/>
    <col min="11" max="16384" width="9.33203125" style="5"/>
  </cols>
  <sheetData>
    <row r="3" spans="2:13" x14ac:dyDescent="0.2">
      <c r="B3" s="67" t="s">
        <v>0</v>
      </c>
      <c r="C3" s="67"/>
      <c r="D3" s="67"/>
      <c r="E3" s="67"/>
      <c r="F3" s="67"/>
      <c r="G3" s="67"/>
      <c r="H3" s="67"/>
    </row>
    <row r="4" spans="2:13" x14ac:dyDescent="0.2">
      <c r="B4" s="68" t="s">
        <v>99</v>
      </c>
      <c r="C4" s="68"/>
      <c r="D4" s="68"/>
      <c r="E4" s="68"/>
      <c r="F4" s="68"/>
      <c r="G4" s="68"/>
      <c r="H4" s="68"/>
    </row>
    <row r="5" spans="2:13" x14ac:dyDescent="0.2">
      <c r="B5" s="69" t="s">
        <v>1</v>
      </c>
      <c r="C5" s="69"/>
      <c r="D5" s="69"/>
      <c r="E5" s="69"/>
      <c r="F5" s="69"/>
      <c r="G5" s="69"/>
      <c r="H5" s="69"/>
    </row>
    <row r="6" spans="2:13" ht="35.25" customHeight="1" x14ac:dyDescent="0.2">
      <c r="B6" s="61" t="s">
        <v>80</v>
      </c>
      <c r="C6" s="62"/>
      <c r="D6" s="62"/>
      <c r="E6" s="62"/>
      <c r="F6" s="62"/>
      <c r="G6" s="62"/>
      <c r="H6" s="63"/>
    </row>
    <row r="7" spans="2:13" ht="12.75" customHeight="1" x14ac:dyDescent="0.2">
      <c r="B7" s="45" t="s">
        <v>111</v>
      </c>
      <c r="C7" s="64" t="s">
        <v>113</v>
      </c>
      <c r="D7" s="59" t="s">
        <v>114</v>
      </c>
      <c r="E7" s="28" t="s">
        <v>3</v>
      </c>
      <c r="F7" s="28" t="s">
        <v>3</v>
      </c>
      <c r="G7" s="28" t="s">
        <v>3</v>
      </c>
      <c r="H7" s="28" t="s">
        <v>3</v>
      </c>
    </row>
    <row r="8" spans="2:13" x14ac:dyDescent="0.2">
      <c r="B8" s="25" t="s">
        <v>112</v>
      </c>
      <c r="C8" s="64"/>
      <c r="D8" s="59"/>
      <c r="E8" s="28" t="s">
        <v>4</v>
      </c>
      <c r="F8" s="28" t="s">
        <v>4</v>
      </c>
      <c r="G8" s="28" t="s">
        <v>4</v>
      </c>
      <c r="H8" s="28" t="s">
        <v>4</v>
      </c>
    </row>
    <row r="9" spans="2:13" ht="41.25" customHeight="1" x14ac:dyDescent="0.2">
      <c r="B9" s="26" t="s">
        <v>2</v>
      </c>
      <c r="C9" s="65"/>
      <c r="D9" s="60"/>
      <c r="E9" s="29" t="s">
        <v>68</v>
      </c>
      <c r="F9" s="30" t="s">
        <v>115</v>
      </c>
      <c r="G9" s="30" t="s">
        <v>69</v>
      </c>
      <c r="H9" s="30" t="s">
        <v>70</v>
      </c>
    </row>
    <row r="10" spans="2:13" x14ac:dyDescent="0.2">
      <c r="B10" s="31" t="s">
        <v>5</v>
      </c>
      <c r="C10" s="32">
        <f>+C12+C13+C14</f>
        <v>192000</v>
      </c>
      <c r="D10" s="32">
        <f t="shared" ref="D10:H10" si="0">+D12+D13+D14</f>
        <v>228000</v>
      </c>
      <c r="E10" s="32">
        <f t="shared" si="0"/>
        <v>49599</v>
      </c>
      <c r="F10" s="32">
        <f t="shared" si="0"/>
        <v>105659</v>
      </c>
      <c r="G10" s="32">
        <f t="shared" si="0"/>
        <v>152262</v>
      </c>
      <c r="H10" s="32">
        <f t="shared" si="0"/>
        <v>225603</v>
      </c>
    </row>
    <row r="11" spans="2:13" x14ac:dyDescent="0.2">
      <c r="B11" s="33" t="s">
        <v>6</v>
      </c>
      <c r="C11" s="34"/>
      <c r="D11" s="34"/>
      <c r="E11" s="34"/>
      <c r="F11" s="34"/>
      <c r="G11" s="34"/>
      <c r="H11" s="34"/>
    </row>
    <row r="12" spans="2:13" x14ac:dyDescent="0.2">
      <c r="B12" s="35" t="s">
        <v>7</v>
      </c>
      <c r="C12" s="34"/>
      <c r="D12" s="34"/>
      <c r="E12" s="34"/>
      <c r="F12" s="34"/>
      <c r="G12" s="34"/>
      <c r="H12" s="34"/>
    </row>
    <row r="13" spans="2:13" x14ac:dyDescent="0.2">
      <c r="B13" s="35" t="s">
        <v>8</v>
      </c>
      <c r="C13" s="34">
        <v>192000</v>
      </c>
      <c r="D13" s="34">
        <v>228000</v>
      </c>
      <c r="E13" s="34">
        <v>49599</v>
      </c>
      <c r="F13" s="34">
        <v>105659</v>
      </c>
      <c r="G13" s="34">
        <v>152262</v>
      </c>
      <c r="H13" s="34">
        <v>225603</v>
      </c>
    </row>
    <row r="14" spans="2:13" x14ac:dyDescent="0.2">
      <c r="B14" s="35" t="s">
        <v>9</v>
      </c>
      <c r="C14" s="34"/>
      <c r="D14" s="34"/>
      <c r="E14" s="34"/>
      <c r="F14" s="34"/>
      <c r="G14" s="34"/>
      <c r="H14" s="34"/>
    </row>
    <row r="15" spans="2:13" x14ac:dyDescent="0.2">
      <c r="B15" s="33"/>
      <c r="C15" s="34"/>
      <c r="D15" s="34"/>
      <c r="E15" s="34"/>
      <c r="F15" s="34"/>
      <c r="G15" s="34"/>
      <c r="H15" s="34"/>
    </row>
    <row r="16" spans="2:13" s="6" customFormat="1" ht="31.5" x14ac:dyDescent="0.2">
      <c r="B16" s="31" t="s">
        <v>10</v>
      </c>
      <c r="C16" s="32">
        <f>+SUM(C17:C23)</f>
        <v>6732300</v>
      </c>
      <c r="D16" s="32">
        <f>+SUM(D17:D23)</f>
        <v>8757173</v>
      </c>
      <c r="E16" s="32">
        <f>SUM(E17:E23)</f>
        <v>5338606</v>
      </c>
      <c r="F16" s="32">
        <f>+SUM(F17:F23)</f>
        <v>6051777</v>
      </c>
      <c r="G16" s="32">
        <f>+SUM(G17:G23)</f>
        <v>6053823</v>
      </c>
      <c r="H16" s="32">
        <f>+SUM(H17:H23)</f>
        <v>8749786</v>
      </c>
      <c r="M16" s="10"/>
    </row>
    <row r="17" spans="1:10" x14ac:dyDescent="0.2">
      <c r="B17" s="33" t="s">
        <v>17</v>
      </c>
      <c r="C17" s="34"/>
      <c r="D17" s="34"/>
      <c r="E17" s="34"/>
      <c r="F17" s="34"/>
      <c r="G17" s="34"/>
      <c r="H17" s="34"/>
    </row>
    <row r="18" spans="1:10" x14ac:dyDescent="0.2">
      <c r="B18" s="33" t="s">
        <v>8</v>
      </c>
      <c r="C18" s="34"/>
      <c r="D18" s="34"/>
      <c r="E18" s="34"/>
      <c r="F18" s="41"/>
      <c r="G18" s="34"/>
      <c r="H18" s="34"/>
      <c r="J18" s="7"/>
    </row>
    <row r="19" spans="1:10" x14ac:dyDescent="0.2">
      <c r="A19" s="40"/>
      <c r="B19" s="42"/>
      <c r="C19" s="34"/>
      <c r="D19" s="34"/>
      <c r="E19" s="34"/>
      <c r="F19" s="34"/>
      <c r="G19" s="43"/>
      <c r="H19" s="34"/>
    </row>
    <row r="20" spans="1:10" ht="47.25" x14ac:dyDescent="0.2">
      <c r="A20" s="40"/>
      <c r="B20" s="33" t="s">
        <v>58</v>
      </c>
      <c r="C20" s="44">
        <v>4470000</v>
      </c>
      <c r="D20" s="44">
        <f>4470000+1709873+315000</f>
        <v>6494873</v>
      </c>
      <c r="E20" s="34">
        <v>4741491</v>
      </c>
      <c r="F20" s="34">
        <v>5068137</v>
      </c>
      <c r="G20" s="34">
        <v>5070183</v>
      </c>
      <c r="H20" s="34">
        <f>4693726+326647+47765+819829+934861</f>
        <v>6822828</v>
      </c>
      <c r="J20" s="7"/>
    </row>
    <row r="21" spans="1:10" x14ac:dyDescent="0.2">
      <c r="B21" s="33" t="s">
        <v>59</v>
      </c>
      <c r="C21" s="34">
        <v>1882500</v>
      </c>
      <c r="D21" s="34">
        <v>1882500</v>
      </c>
      <c r="E21" s="34">
        <v>597115</v>
      </c>
      <c r="F21" s="34">
        <v>983640</v>
      </c>
      <c r="G21" s="34">
        <v>983640</v>
      </c>
      <c r="H21" s="34">
        <f>355879+435552+1135527</f>
        <v>1926958</v>
      </c>
    </row>
    <row r="22" spans="1:10" ht="31.5" x14ac:dyDescent="0.2">
      <c r="B22" s="33" t="s">
        <v>60</v>
      </c>
      <c r="C22" s="34">
        <v>379800</v>
      </c>
      <c r="D22" s="34">
        <v>379800</v>
      </c>
      <c r="E22" s="34">
        <v>0</v>
      </c>
      <c r="F22" s="34">
        <v>0</v>
      </c>
      <c r="G22" s="34"/>
      <c r="H22" s="34"/>
    </row>
    <row r="23" spans="1:10" x14ac:dyDescent="0.2">
      <c r="B23" s="33"/>
      <c r="C23" s="34"/>
      <c r="D23" s="34"/>
      <c r="E23" s="43"/>
      <c r="F23" s="34"/>
      <c r="G23" s="34"/>
      <c r="H23" s="34"/>
    </row>
    <row r="24" spans="1:10" x14ac:dyDescent="0.2">
      <c r="B24" s="31" t="s">
        <v>12</v>
      </c>
      <c r="C24" s="32">
        <f>+C16+C10</f>
        <v>6924300</v>
      </c>
      <c r="D24" s="32">
        <f>+D16+D10</f>
        <v>8985173</v>
      </c>
      <c r="E24" s="32">
        <f>E10+E16</f>
        <v>5388205</v>
      </c>
      <c r="F24" s="32">
        <f>+F16+F10</f>
        <v>6157436</v>
      </c>
      <c r="G24" s="32">
        <f>+G16+G10</f>
        <v>6206085</v>
      </c>
      <c r="H24" s="32">
        <f>+H16+H10</f>
        <v>8975389</v>
      </c>
    </row>
    <row r="25" spans="1:10" x14ac:dyDescent="0.2">
      <c r="B25" s="33"/>
      <c r="C25" s="34"/>
      <c r="D25" s="34"/>
      <c r="E25" s="34"/>
      <c r="F25" s="34"/>
      <c r="G25" s="34"/>
      <c r="H25" s="34"/>
    </row>
    <row r="26" spans="1:10" x14ac:dyDescent="0.2">
      <c r="B26" s="33" t="s">
        <v>13</v>
      </c>
      <c r="C26" s="39"/>
      <c r="D26" s="39"/>
      <c r="E26" s="39"/>
      <c r="F26" s="39"/>
      <c r="G26" s="39"/>
      <c r="H26" s="39"/>
    </row>
    <row r="27" spans="1:10" x14ac:dyDescent="0.2">
      <c r="B27" s="8"/>
      <c r="C27" s="9"/>
      <c r="D27" s="9"/>
      <c r="E27" s="9"/>
      <c r="F27" s="9"/>
      <c r="G27" s="9"/>
      <c r="H27" s="9"/>
    </row>
    <row r="28" spans="1:10" x14ac:dyDescent="0.2">
      <c r="B28" s="8"/>
      <c r="C28" s="9"/>
      <c r="D28" s="9"/>
      <c r="E28" s="9"/>
      <c r="F28" s="9"/>
      <c r="G28" s="9"/>
      <c r="H28" s="9"/>
    </row>
    <row r="29" spans="1:10" ht="32.25" customHeight="1" x14ac:dyDescent="0.2">
      <c r="B29" s="61" t="s">
        <v>81</v>
      </c>
      <c r="C29" s="62"/>
      <c r="D29" s="62"/>
      <c r="E29" s="62"/>
      <c r="F29" s="62"/>
      <c r="G29" s="62"/>
      <c r="H29" s="63"/>
    </row>
    <row r="30" spans="1:10" ht="12.75" customHeight="1" x14ac:dyDescent="0.2">
      <c r="B30" s="45" t="s">
        <v>111</v>
      </c>
      <c r="C30" s="64" t="s">
        <v>113</v>
      </c>
      <c r="D30" s="59" t="s">
        <v>114</v>
      </c>
      <c r="E30" s="28" t="s">
        <v>3</v>
      </c>
      <c r="F30" s="28" t="s">
        <v>3</v>
      </c>
      <c r="G30" s="28" t="s">
        <v>3</v>
      </c>
      <c r="H30" s="28" t="s">
        <v>3</v>
      </c>
    </row>
    <row r="31" spans="1:10" x14ac:dyDescent="0.2">
      <c r="B31" s="25" t="s">
        <v>112</v>
      </c>
      <c r="C31" s="64"/>
      <c r="D31" s="59"/>
      <c r="E31" s="28" t="s">
        <v>4</v>
      </c>
      <c r="F31" s="28" t="s">
        <v>4</v>
      </c>
      <c r="G31" s="28" t="s">
        <v>4</v>
      </c>
      <c r="H31" s="28" t="s">
        <v>4</v>
      </c>
    </row>
    <row r="32" spans="1:10" ht="41.25" customHeight="1" x14ac:dyDescent="0.2">
      <c r="B32" s="26" t="s">
        <v>2</v>
      </c>
      <c r="C32" s="65"/>
      <c r="D32" s="60"/>
      <c r="E32" s="29" t="s">
        <v>68</v>
      </c>
      <c r="F32" s="30" t="s">
        <v>115</v>
      </c>
      <c r="G32" s="30" t="s">
        <v>69</v>
      </c>
      <c r="H32" s="30" t="s">
        <v>70</v>
      </c>
    </row>
    <row r="33" spans="2:10" x14ac:dyDescent="0.2">
      <c r="B33" s="31" t="s">
        <v>5</v>
      </c>
      <c r="C33" s="32">
        <f>+C35+C36+C37</f>
        <v>188000</v>
      </c>
      <c r="D33" s="32">
        <f t="shared" ref="D33:H33" si="1">+D35+D36+D37</f>
        <v>152000</v>
      </c>
      <c r="E33" s="32">
        <f t="shared" si="1"/>
        <v>31239</v>
      </c>
      <c r="F33" s="32">
        <f t="shared" si="1"/>
        <v>65690</v>
      </c>
      <c r="G33" s="32">
        <f t="shared" si="1"/>
        <v>81342</v>
      </c>
      <c r="H33" s="32">
        <f t="shared" si="1"/>
        <v>145154.62</v>
      </c>
    </row>
    <row r="34" spans="2:10" x14ac:dyDescent="0.2">
      <c r="B34" s="33" t="s">
        <v>6</v>
      </c>
      <c r="C34" s="34"/>
      <c r="D34" s="34"/>
      <c r="E34" s="34"/>
      <c r="F34" s="34"/>
      <c r="G34" s="34"/>
      <c r="H34" s="34"/>
    </row>
    <row r="35" spans="2:10" x14ac:dyDescent="0.2">
      <c r="B35" s="35" t="s">
        <v>7</v>
      </c>
      <c r="C35" s="34"/>
      <c r="D35" s="34"/>
      <c r="E35" s="34"/>
      <c r="F35" s="34"/>
      <c r="G35" s="34"/>
      <c r="H35" s="34"/>
    </row>
    <row r="36" spans="2:10" x14ac:dyDescent="0.2">
      <c r="B36" s="35" t="s">
        <v>8</v>
      </c>
      <c r="C36" s="34">
        <v>188000</v>
      </c>
      <c r="D36" s="34">
        <v>152000</v>
      </c>
      <c r="E36" s="36">
        <v>31239</v>
      </c>
      <c r="F36" s="46">
        <v>65690</v>
      </c>
      <c r="G36" s="34">
        <v>81342</v>
      </c>
      <c r="H36" s="34">
        <v>145154.62</v>
      </c>
    </row>
    <row r="37" spans="2:10" x14ac:dyDescent="0.2">
      <c r="B37" s="35" t="s">
        <v>9</v>
      </c>
      <c r="C37" s="34"/>
      <c r="D37" s="34"/>
      <c r="E37" s="34"/>
      <c r="F37" s="34"/>
      <c r="G37" s="34"/>
      <c r="H37" s="34"/>
    </row>
    <row r="38" spans="2:10" x14ac:dyDescent="0.2">
      <c r="B38" s="33"/>
      <c r="C38" s="34"/>
      <c r="D38" s="34"/>
      <c r="E38" s="34"/>
      <c r="F38" s="34"/>
      <c r="G38" s="34"/>
      <c r="H38" s="34"/>
    </row>
    <row r="39" spans="2:10" s="6" customFormat="1" ht="31.5" x14ac:dyDescent="0.2">
      <c r="B39" s="31" t="s">
        <v>10</v>
      </c>
      <c r="C39" s="32">
        <f>+SUM(C40:C43)</f>
        <v>293800</v>
      </c>
      <c r="D39" s="32">
        <f t="shared" ref="D39:H39" si="2">+SUM(D40:D43)</f>
        <v>2078249</v>
      </c>
      <c r="E39" s="32">
        <f>+SUM(E40:E43)</f>
        <v>293727</v>
      </c>
      <c r="F39" s="32">
        <f>+SUM(F40:F43)</f>
        <v>567543</v>
      </c>
      <c r="G39" s="32">
        <f>+SUM(G40:G43)</f>
        <v>567543</v>
      </c>
      <c r="H39" s="32">
        <f t="shared" si="2"/>
        <v>1443529</v>
      </c>
    </row>
    <row r="40" spans="2:10" x14ac:dyDescent="0.2">
      <c r="B40" s="33" t="s">
        <v>17</v>
      </c>
      <c r="C40" s="34"/>
      <c r="D40" s="34"/>
      <c r="E40" s="36"/>
      <c r="F40" s="34"/>
      <c r="G40" s="43"/>
      <c r="H40" s="34"/>
    </row>
    <row r="41" spans="2:10" hidden="1" x14ac:dyDescent="0.2">
      <c r="B41" s="33" t="s">
        <v>11</v>
      </c>
      <c r="C41" s="34"/>
      <c r="D41" s="34"/>
      <c r="E41" s="34"/>
      <c r="F41" s="34"/>
      <c r="G41" s="34"/>
      <c r="H41" s="34"/>
    </row>
    <row r="42" spans="2:10" x14ac:dyDescent="0.2">
      <c r="B42" s="47" t="s">
        <v>101</v>
      </c>
      <c r="C42" s="34"/>
      <c r="D42" s="34">
        <v>1484449</v>
      </c>
      <c r="E42" s="34"/>
      <c r="F42" s="34"/>
      <c r="G42" s="34"/>
      <c r="H42" s="34">
        <v>875986</v>
      </c>
    </row>
    <row r="43" spans="2:10" ht="31.5" x14ac:dyDescent="0.2">
      <c r="B43" s="47" t="s">
        <v>96</v>
      </c>
      <c r="C43" s="34">
        <v>293800</v>
      </c>
      <c r="D43" s="34">
        <f>293800+300000</f>
        <v>593800</v>
      </c>
      <c r="E43" s="34">
        <v>293727</v>
      </c>
      <c r="F43" s="34">
        <v>567543</v>
      </c>
      <c r="G43" s="34">
        <v>567543</v>
      </c>
      <c r="H43" s="34">
        <v>567543</v>
      </c>
    </row>
    <row r="44" spans="2:10" x14ac:dyDescent="0.2">
      <c r="B44" s="31" t="s">
        <v>12</v>
      </c>
      <c r="C44" s="32">
        <f>+C39+C33</f>
        <v>481800</v>
      </c>
      <c r="D44" s="32">
        <f t="shared" ref="D44:H44" si="3">+D39+D33</f>
        <v>2230249</v>
      </c>
      <c r="E44" s="32">
        <f t="shared" si="3"/>
        <v>324966</v>
      </c>
      <c r="F44" s="32">
        <f t="shared" si="3"/>
        <v>633233</v>
      </c>
      <c r="G44" s="32">
        <f t="shared" si="3"/>
        <v>648885</v>
      </c>
      <c r="H44" s="32">
        <f t="shared" si="3"/>
        <v>1588683.62</v>
      </c>
      <c r="J44" s="7"/>
    </row>
    <row r="45" spans="2:10" x14ac:dyDescent="0.2">
      <c r="B45" s="33"/>
      <c r="C45" s="34"/>
      <c r="D45" s="34"/>
      <c r="E45" s="34"/>
      <c r="F45" s="34"/>
      <c r="G45" s="34"/>
      <c r="H45" s="34"/>
    </row>
    <row r="46" spans="2:10" x14ac:dyDescent="0.2">
      <c r="B46" s="33" t="s">
        <v>13</v>
      </c>
      <c r="C46" s="39"/>
      <c r="D46" s="39"/>
      <c r="E46" s="39"/>
      <c r="F46" s="39"/>
      <c r="G46" s="39"/>
      <c r="H46" s="39"/>
    </row>
    <row r="47" spans="2:10" x14ac:dyDescent="0.2">
      <c r="B47" s="8"/>
      <c r="C47" s="9"/>
      <c r="D47" s="9"/>
      <c r="E47" s="9"/>
      <c r="F47" s="9"/>
      <c r="G47" s="9"/>
      <c r="H47" s="9"/>
    </row>
    <row r="48" spans="2:10" x14ac:dyDescent="0.2">
      <c r="B48" s="8"/>
      <c r="C48" s="9"/>
      <c r="D48" s="9"/>
      <c r="E48" s="9"/>
      <c r="F48" s="9"/>
      <c r="G48" s="9"/>
      <c r="H48" s="9"/>
    </row>
    <row r="49" spans="2:8" x14ac:dyDescent="0.2">
      <c r="B49" s="61" t="s">
        <v>82</v>
      </c>
      <c r="C49" s="62"/>
      <c r="D49" s="62"/>
      <c r="E49" s="62"/>
      <c r="F49" s="62"/>
      <c r="G49" s="62"/>
      <c r="H49" s="63"/>
    </row>
    <row r="50" spans="2:8" ht="12.75" customHeight="1" x14ac:dyDescent="0.2">
      <c r="B50" s="45" t="s">
        <v>111</v>
      </c>
      <c r="C50" s="64" t="s">
        <v>113</v>
      </c>
      <c r="D50" s="59" t="s">
        <v>114</v>
      </c>
      <c r="E50" s="28" t="s">
        <v>3</v>
      </c>
      <c r="F50" s="28" t="s">
        <v>3</v>
      </c>
      <c r="G50" s="28" t="s">
        <v>3</v>
      </c>
      <c r="H50" s="28" t="s">
        <v>3</v>
      </c>
    </row>
    <row r="51" spans="2:8" x14ac:dyDescent="0.2">
      <c r="B51" s="25" t="s">
        <v>112</v>
      </c>
      <c r="C51" s="64"/>
      <c r="D51" s="59"/>
      <c r="E51" s="28" t="s">
        <v>4</v>
      </c>
      <c r="F51" s="28" t="s">
        <v>4</v>
      </c>
      <c r="G51" s="28" t="s">
        <v>4</v>
      </c>
      <c r="H51" s="28" t="s">
        <v>4</v>
      </c>
    </row>
    <row r="52" spans="2:8" ht="41.25" customHeight="1" x14ac:dyDescent="0.2">
      <c r="B52" s="26" t="s">
        <v>2</v>
      </c>
      <c r="C52" s="65"/>
      <c r="D52" s="60"/>
      <c r="E52" s="29" t="s">
        <v>68</v>
      </c>
      <c r="F52" s="30" t="s">
        <v>115</v>
      </c>
      <c r="G52" s="30" t="s">
        <v>69</v>
      </c>
      <c r="H52" s="30" t="s">
        <v>70</v>
      </c>
    </row>
    <row r="53" spans="2:8" x14ac:dyDescent="0.2">
      <c r="B53" s="31" t="s">
        <v>5</v>
      </c>
      <c r="C53" s="32">
        <f>+C55+C56+C57</f>
        <v>306000</v>
      </c>
      <c r="D53" s="32">
        <f t="shared" ref="D53:H53" si="4">+D55+D56+D57</f>
        <v>306000</v>
      </c>
      <c r="E53" s="32">
        <f t="shared" si="4"/>
        <v>92476</v>
      </c>
      <c r="F53" s="32">
        <f t="shared" si="4"/>
        <v>180328</v>
      </c>
      <c r="G53" s="32">
        <f t="shared" si="4"/>
        <v>226827</v>
      </c>
      <c r="H53" s="32">
        <f t="shared" si="4"/>
        <v>361531.11</v>
      </c>
    </row>
    <row r="54" spans="2:8" x14ac:dyDescent="0.2">
      <c r="B54" s="33" t="s">
        <v>6</v>
      </c>
      <c r="C54" s="34"/>
      <c r="D54" s="34"/>
      <c r="E54" s="34"/>
      <c r="F54" s="34"/>
      <c r="G54" s="34"/>
      <c r="H54" s="34"/>
    </row>
    <row r="55" spans="2:8" x14ac:dyDescent="0.2">
      <c r="B55" s="35" t="s">
        <v>7</v>
      </c>
      <c r="C55" s="34"/>
      <c r="D55" s="34"/>
      <c r="E55" s="34"/>
      <c r="F55" s="34"/>
      <c r="G55" s="34"/>
      <c r="H55" s="34"/>
    </row>
    <row r="56" spans="2:8" x14ac:dyDescent="0.2">
      <c r="B56" s="35" t="s">
        <v>8</v>
      </c>
      <c r="C56" s="34">
        <v>306000</v>
      </c>
      <c r="D56" s="34">
        <v>306000</v>
      </c>
      <c r="E56" s="36">
        <v>92476</v>
      </c>
      <c r="F56" s="46">
        <v>180328</v>
      </c>
      <c r="G56" s="34">
        <v>226827</v>
      </c>
      <c r="H56" s="34">
        <v>361531.11</v>
      </c>
    </row>
    <row r="57" spans="2:8" x14ac:dyDescent="0.2">
      <c r="B57" s="35" t="s">
        <v>9</v>
      </c>
      <c r="C57" s="34"/>
      <c r="D57" s="34"/>
      <c r="E57" s="34"/>
      <c r="F57" s="34"/>
      <c r="G57" s="34"/>
      <c r="H57" s="34"/>
    </row>
    <row r="58" spans="2:8" x14ac:dyDescent="0.2">
      <c r="B58" s="33"/>
      <c r="C58" s="34"/>
      <c r="D58" s="34"/>
      <c r="E58" s="34"/>
      <c r="F58" s="34"/>
      <c r="G58" s="34"/>
      <c r="H58" s="34"/>
    </row>
    <row r="59" spans="2:8" s="6" customFormat="1" ht="31.5" x14ac:dyDescent="0.2">
      <c r="B59" s="31" t="s">
        <v>10</v>
      </c>
      <c r="C59" s="32">
        <f>SUM(C61:C64)</f>
        <v>17759900</v>
      </c>
      <c r="D59" s="32">
        <f>+SUM(D60:D64)</f>
        <v>17174237</v>
      </c>
      <c r="E59" s="32">
        <f>+SUM(E60:E64)</f>
        <v>5250615</v>
      </c>
      <c r="F59" s="32">
        <f>+SUM(F60:F64)</f>
        <v>6570429</v>
      </c>
      <c r="G59" s="32">
        <f>+SUM(G60:G64)</f>
        <v>16776716</v>
      </c>
      <c r="H59" s="32">
        <f>+SUM(H60:H64)</f>
        <v>16886936</v>
      </c>
    </row>
    <row r="60" spans="2:8" x14ac:dyDescent="0.2">
      <c r="B60" s="33" t="s">
        <v>17</v>
      </c>
      <c r="C60" s="34"/>
      <c r="D60" s="34"/>
      <c r="E60" s="34"/>
      <c r="F60" s="34"/>
      <c r="G60" s="43"/>
      <c r="H60" s="34"/>
    </row>
    <row r="61" spans="2:8" ht="78.75" x14ac:dyDescent="0.2">
      <c r="B61" s="47" t="s">
        <v>102</v>
      </c>
      <c r="C61" s="34">
        <v>8836400</v>
      </c>
      <c r="D61" s="34">
        <f>8836400-585663</f>
        <v>8250737</v>
      </c>
      <c r="E61" s="36">
        <f>5250615-26013</f>
        <v>5224602</v>
      </c>
      <c r="F61" s="34">
        <v>6544416</v>
      </c>
      <c r="G61" s="34">
        <f>16776715-8130972</f>
        <v>8645743</v>
      </c>
      <c r="H61" s="34">
        <f>16886935-8130972</f>
        <v>8755963</v>
      </c>
    </row>
    <row r="62" spans="2:8" ht="31.5" x14ac:dyDescent="0.2">
      <c r="B62" s="47" t="s">
        <v>73</v>
      </c>
      <c r="C62" s="34">
        <v>100000</v>
      </c>
      <c r="D62" s="34">
        <v>100000</v>
      </c>
      <c r="E62" s="34"/>
      <c r="F62" s="34"/>
      <c r="G62" s="34"/>
      <c r="H62" s="34"/>
    </row>
    <row r="63" spans="2:8" ht="47.25" x14ac:dyDescent="0.2">
      <c r="B63" s="47" t="s">
        <v>74</v>
      </c>
      <c r="C63" s="34">
        <v>8800000</v>
      </c>
      <c r="D63" s="34">
        <v>8800000</v>
      </c>
      <c r="E63" s="34"/>
      <c r="F63" s="34"/>
      <c r="G63" s="34">
        <v>8104960</v>
      </c>
      <c r="H63" s="34">
        <v>8104960</v>
      </c>
    </row>
    <row r="64" spans="2:8" ht="31.5" x14ac:dyDescent="0.2">
      <c r="B64" s="47" t="s">
        <v>75</v>
      </c>
      <c r="C64" s="34">
        <v>23500</v>
      </c>
      <c r="D64" s="34">
        <v>23500</v>
      </c>
      <c r="E64" s="34">
        <v>26013</v>
      </c>
      <c r="F64" s="34">
        <v>26013</v>
      </c>
      <c r="G64" s="34">
        <v>26013</v>
      </c>
      <c r="H64" s="34">
        <v>26013</v>
      </c>
    </row>
    <row r="65" spans="2:8" x14ac:dyDescent="0.2">
      <c r="B65" s="31" t="s">
        <v>12</v>
      </c>
      <c r="C65" s="32">
        <f t="shared" ref="C65:H65" si="5">+C59+C53</f>
        <v>18065900</v>
      </c>
      <c r="D65" s="32">
        <f t="shared" si="5"/>
        <v>17480237</v>
      </c>
      <c r="E65" s="32">
        <f t="shared" si="5"/>
        <v>5343091</v>
      </c>
      <c r="F65" s="32">
        <f t="shared" si="5"/>
        <v>6750757</v>
      </c>
      <c r="G65" s="32">
        <f t="shared" si="5"/>
        <v>17003543</v>
      </c>
      <c r="H65" s="32">
        <f t="shared" si="5"/>
        <v>17248467.109999999</v>
      </c>
    </row>
    <row r="66" spans="2:8" x14ac:dyDescent="0.2">
      <c r="B66" s="33"/>
      <c r="C66" s="34"/>
      <c r="D66" s="34"/>
      <c r="E66" s="34"/>
      <c r="F66" s="34"/>
      <c r="G66" s="34"/>
      <c r="H66" s="34"/>
    </row>
    <row r="67" spans="2:8" x14ac:dyDescent="0.2">
      <c r="B67" s="33" t="s">
        <v>13</v>
      </c>
      <c r="C67" s="39"/>
      <c r="D67" s="39"/>
      <c r="E67" s="39"/>
      <c r="F67" s="39"/>
      <c r="G67" s="39"/>
      <c r="H67" s="39"/>
    </row>
    <row r="68" spans="2:8" x14ac:dyDescent="0.2">
      <c r="B68" s="8"/>
      <c r="C68" s="9"/>
      <c r="D68" s="9"/>
      <c r="E68" s="9"/>
      <c r="F68" s="9"/>
      <c r="G68" s="9"/>
      <c r="H68" s="9"/>
    </row>
    <row r="69" spans="2:8" x14ac:dyDescent="0.2">
      <c r="B69" s="8"/>
      <c r="C69" s="9"/>
      <c r="D69" s="9"/>
      <c r="E69" s="9"/>
      <c r="F69" s="9"/>
      <c r="G69" s="9"/>
      <c r="H69" s="9"/>
    </row>
    <row r="70" spans="2:8" x14ac:dyDescent="0.2">
      <c r="B70" s="61" t="s">
        <v>83</v>
      </c>
      <c r="C70" s="62"/>
      <c r="D70" s="62"/>
      <c r="E70" s="62"/>
      <c r="F70" s="62"/>
      <c r="G70" s="62"/>
      <c r="H70" s="63"/>
    </row>
    <row r="71" spans="2:8" ht="12.75" customHeight="1" x14ac:dyDescent="0.2">
      <c r="B71" s="24" t="s">
        <v>111</v>
      </c>
      <c r="C71" s="70" t="s">
        <v>113</v>
      </c>
      <c r="D71" s="66" t="s">
        <v>114</v>
      </c>
      <c r="E71" s="27" t="s">
        <v>3</v>
      </c>
      <c r="F71" s="27" t="s">
        <v>3</v>
      </c>
      <c r="G71" s="27" t="s">
        <v>3</v>
      </c>
      <c r="H71" s="27" t="s">
        <v>3</v>
      </c>
    </row>
    <row r="72" spans="2:8" x14ac:dyDescent="0.2">
      <c r="B72" s="25" t="s">
        <v>112</v>
      </c>
      <c r="C72" s="64"/>
      <c r="D72" s="59"/>
      <c r="E72" s="28" t="s">
        <v>4</v>
      </c>
      <c r="F72" s="28" t="s">
        <v>4</v>
      </c>
      <c r="G72" s="28" t="s">
        <v>4</v>
      </c>
      <c r="H72" s="28" t="s">
        <v>4</v>
      </c>
    </row>
    <row r="73" spans="2:8" ht="41.25" customHeight="1" x14ac:dyDescent="0.2">
      <c r="B73" s="26" t="s">
        <v>2</v>
      </c>
      <c r="C73" s="65"/>
      <c r="D73" s="60"/>
      <c r="E73" s="29" t="s">
        <v>68</v>
      </c>
      <c r="F73" s="30" t="s">
        <v>115</v>
      </c>
      <c r="G73" s="30" t="s">
        <v>69</v>
      </c>
      <c r="H73" s="30" t="s">
        <v>70</v>
      </c>
    </row>
    <row r="74" spans="2:8" x14ac:dyDescent="0.2">
      <c r="B74" s="31" t="s">
        <v>5</v>
      </c>
      <c r="C74" s="32">
        <f>+C76+C77+C78</f>
        <v>153000</v>
      </c>
      <c r="D74" s="32">
        <f t="shared" ref="D74:H74" si="6">+D76+D77+D78</f>
        <v>106400</v>
      </c>
      <c r="E74" s="32">
        <f t="shared" si="6"/>
        <v>25334</v>
      </c>
      <c r="F74" s="32">
        <f t="shared" si="6"/>
        <v>45656</v>
      </c>
      <c r="G74" s="32">
        <f t="shared" si="6"/>
        <v>51926</v>
      </c>
      <c r="H74" s="32">
        <f t="shared" si="6"/>
        <v>79309</v>
      </c>
    </row>
    <row r="75" spans="2:8" x14ac:dyDescent="0.2">
      <c r="B75" s="33" t="s">
        <v>6</v>
      </c>
      <c r="C75" s="34"/>
      <c r="D75" s="34"/>
      <c r="E75" s="34"/>
      <c r="F75" s="34"/>
      <c r="G75" s="34"/>
      <c r="H75" s="34"/>
    </row>
    <row r="76" spans="2:8" x14ac:dyDescent="0.2">
      <c r="B76" s="35" t="s">
        <v>7</v>
      </c>
      <c r="C76" s="34"/>
      <c r="D76" s="34"/>
      <c r="E76" s="34"/>
      <c r="F76" s="34"/>
      <c r="G76" s="34"/>
      <c r="H76" s="34"/>
    </row>
    <row r="77" spans="2:8" x14ac:dyDescent="0.2">
      <c r="B77" s="35" t="s">
        <v>8</v>
      </c>
      <c r="C77" s="34">
        <v>153000</v>
      </c>
      <c r="D77" s="34">
        <v>106400</v>
      </c>
      <c r="E77" s="36">
        <v>25334</v>
      </c>
      <c r="F77" s="34">
        <v>45656</v>
      </c>
      <c r="G77" s="34">
        <v>51926</v>
      </c>
      <c r="H77" s="34">
        <v>79309</v>
      </c>
    </row>
    <row r="78" spans="2:8" x14ac:dyDescent="0.2">
      <c r="B78" s="35" t="s">
        <v>9</v>
      </c>
      <c r="C78" s="34"/>
      <c r="D78" s="34"/>
      <c r="E78" s="34"/>
      <c r="F78" s="34"/>
      <c r="G78" s="34"/>
      <c r="H78" s="34"/>
    </row>
    <row r="79" spans="2:8" x14ac:dyDescent="0.2">
      <c r="B79" s="33"/>
      <c r="C79" s="34"/>
      <c r="D79" s="34"/>
      <c r="E79" s="34"/>
      <c r="F79" s="34"/>
      <c r="G79" s="34"/>
      <c r="H79" s="34"/>
    </row>
    <row r="80" spans="2:8" s="6" customFormat="1" ht="31.5" x14ac:dyDescent="0.2">
      <c r="B80" s="31" t="s">
        <v>10</v>
      </c>
      <c r="C80" s="32">
        <f>+SUM(C81:C84)</f>
        <v>99800</v>
      </c>
      <c r="D80" s="32">
        <f t="shared" ref="D80:H80" si="7">+SUM(D81:D84)</f>
        <v>99800</v>
      </c>
      <c r="E80" s="32">
        <f t="shared" si="7"/>
        <v>0</v>
      </c>
      <c r="F80" s="32">
        <f t="shared" si="7"/>
        <v>0</v>
      </c>
      <c r="G80" s="32">
        <f t="shared" si="7"/>
        <v>0</v>
      </c>
      <c r="H80" s="32">
        <f t="shared" si="7"/>
        <v>82144.86</v>
      </c>
    </row>
    <row r="81" spans="2:8" x14ac:dyDescent="0.2">
      <c r="B81" s="33" t="s">
        <v>17</v>
      </c>
      <c r="C81" s="34"/>
      <c r="D81" s="34"/>
      <c r="E81" s="34"/>
      <c r="F81" s="34"/>
      <c r="G81" s="34"/>
      <c r="H81" s="34"/>
    </row>
    <row r="82" spans="2:8" hidden="1" x14ac:dyDescent="0.2">
      <c r="B82" s="33" t="s">
        <v>11</v>
      </c>
      <c r="C82" s="34"/>
      <c r="D82" s="34"/>
      <c r="E82" s="34"/>
      <c r="F82" s="34"/>
      <c r="G82" s="34"/>
      <c r="H82" s="34"/>
    </row>
    <row r="83" spans="2:8" hidden="1" x14ac:dyDescent="0.2">
      <c r="B83" s="33" t="s">
        <v>11</v>
      </c>
      <c r="C83" s="34"/>
      <c r="D83" s="34"/>
      <c r="E83" s="34"/>
      <c r="F83" s="34"/>
      <c r="G83" s="34"/>
      <c r="H83" s="34"/>
    </row>
    <row r="84" spans="2:8" ht="31.5" x14ac:dyDescent="0.2">
      <c r="B84" s="37" t="s">
        <v>76</v>
      </c>
      <c r="C84" s="38">
        <v>99800</v>
      </c>
      <c r="D84" s="34">
        <v>99800</v>
      </c>
      <c r="E84" s="34"/>
      <c r="F84" s="34"/>
      <c r="G84" s="34"/>
      <c r="H84" s="34">
        <v>82144.86</v>
      </c>
    </row>
    <row r="85" spans="2:8" x14ac:dyDescent="0.2">
      <c r="B85" s="31" t="s">
        <v>12</v>
      </c>
      <c r="C85" s="32">
        <f>+C80+C74</f>
        <v>252800</v>
      </c>
      <c r="D85" s="32">
        <f t="shared" ref="D85:H85" si="8">+D80+D74</f>
        <v>206200</v>
      </c>
      <c r="E85" s="32">
        <f t="shared" si="8"/>
        <v>25334</v>
      </c>
      <c r="F85" s="32">
        <f t="shared" si="8"/>
        <v>45656</v>
      </c>
      <c r="G85" s="32">
        <f t="shared" si="8"/>
        <v>51926</v>
      </c>
      <c r="H85" s="32">
        <f t="shared" si="8"/>
        <v>161453.85999999999</v>
      </c>
    </row>
    <row r="86" spans="2:8" x14ac:dyDescent="0.2">
      <c r="B86" s="33"/>
      <c r="C86" s="34"/>
      <c r="D86" s="34"/>
      <c r="E86" s="34"/>
      <c r="F86" s="34"/>
      <c r="G86" s="34"/>
      <c r="H86" s="34"/>
    </row>
    <row r="87" spans="2:8" x14ac:dyDescent="0.2">
      <c r="B87" s="33" t="s">
        <v>13</v>
      </c>
      <c r="C87" s="39"/>
      <c r="D87" s="39"/>
      <c r="E87" s="39"/>
      <c r="F87" s="39"/>
      <c r="G87" s="39"/>
      <c r="H87" s="39"/>
    </row>
    <row r="88" spans="2:8" x14ac:dyDescent="0.2">
      <c r="B88" s="8"/>
      <c r="C88" s="9"/>
      <c r="D88" s="9"/>
      <c r="E88" s="9"/>
      <c r="F88" s="9"/>
      <c r="G88" s="9"/>
      <c r="H88" s="9"/>
    </row>
    <row r="89" spans="2:8" x14ac:dyDescent="0.2">
      <c r="B89" s="8"/>
      <c r="C89" s="9"/>
      <c r="D89" s="9"/>
      <c r="E89" s="9"/>
      <c r="F89" s="9"/>
      <c r="G89" s="9"/>
      <c r="H89" s="9"/>
    </row>
    <row r="90" spans="2:8" x14ac:dyDescent="0.2">
      <c r="B90" s="61" t="s">
        <v>84</v>
      </c>
      <c r="C90" s="62"/>
      <c r="D90" s="62"/>
      <c r="E90" s="62"/>
      <c r="F90" s="62"/>
      <c r="G90" s="62"/>
      <c r="H90" s="63"/>
    </row>
    <row r="91" spans="2:8" ht="12.75" customHeight="1" x14ac:dyDescent="0.2">
      <c r="B91" s="45" t="s">
        <v>111</v>
      </c>
      <c r="C91" s="64" t="s">
        <v>113</v>
      </c>
      <c r="D91" s="59" t="s">
        <v>114</v>
      </c>
      <c r="E91" s="28" t="s">
        <v>3</v>
      </c>
      <c r="F91" s="28" t="s">
        <v>3</v>
      </c>
      <c r="G91" s="28" t="s">
        <v>3</v>
      </c>
      <c r="H91" s="28" t="s">
        <v>3</v>
      </c>
    </row>
    <row r="92" spans="2:8" x14ac:dyDescent="0.2">
      <c r="B92" s="25" t="s">
        <v>112</v>
      </c>
      <c r="C92" s="64"/>
      <c r="D92" s="59"/>
      <c r="E92" s="28" t="s">
        <v>4</v>
      </c>
      <c r="F92" s="28" t="s">
        <v>4</v>
      </c>
      <c r="G92" s="28" t="s">
        <v>4</v>
      </c>
      <c r="H92" s="28" t="s">
        <v>4</v>
      </c>
    </row>
    <row r="93" spans="2:8" ht="41.25" customHeight="1" x14ac:dyDescent="0.2">
      <c r="B93" s="26" t="s">
        <v>2</v>
      </c>
      <c r="C93" s="65"/>
      <c r="D93" s="60"/>
      <c r="E93" s="29" t="s">
        <v>68</v>
      </c>
      <c r="F93" s="30" t="s">
        <v>115</v>
      </c>
      <c r="G93" s="30" t="s">
        <v>69</v>
      </c>
      <c r="H93" s="30" t="s">
        <v>70</v>
      </c>
    </row>
    <row r="94" spans="2:8" x14ac:dyDescent="0.2">
      <c r="B94" s="31" t="s">
        <v>5</v>
      </c>
      <c r="C94" s="32">
        <f>+C96+C97+C98</f>
        <v>385000</v>
      </c>
      <c r="D94" s="32">
        <f t="shared" ref="D94:H94" si="9">+D96+D97+D98</f>
        <v>399000</v>
      </c>
      <c r="E94" s="32">
        <f t="shared" si="9"/>
        <v>46370</v>
      </c>
      <c r="F94" s="32">
        <f t="shared" si="9"/>
        <v>220740</v>
      </c>
      <c r="G94" s="32">
        <f t="shared" si="9"/>
        <v>324823</v>
      </c>
      <c r="H94" s="32">
        <f t="shared" si="9"/>
        <v>392539.18000000005</v>
      </c>
    </row>
    <row r="95" spans="2:8" x14ac:dyDescent="0.2">
      <c r="B95" s="33" t="s">
        <v>6</v>
      </c>
      <c r="C95" s="34"/>
      <c r="D95" s="34"/>
      <c r="E95" s="34"/>
      <c r="F95" s="34"/>
      <c r="G95" s="34"/>
      <c r="H95" s="34"/>
    </row>
    <row r="96" spans="2:8" x14ac:dyDescent="0.2">
      <c r="B96" s="35" t="s">
        <v>7</v>
      </c>
      <c r="C96" s="34"/>
      <c r="D96" s="34"/>
      <c r="E96" s="34"/>
      <c r="F96" s="34"/>
      <c r="G96" s="34"/>
      <c r="H96" s="34"/>
    </row>
    <row r="97" spans="2:8" x14ac:dyDescent="0.2">
      <c r="B97" s="35" t="s">
        <v>8</v>
      </c>
      <c r="C97" s="34">
        <v>385000</v>
      </c>
      <c r="D97" s="34">
        <v>396000</v>
      </c>
      <c r="E97" s="41">
        <v>46370</v>
      </c>
      <c r="F97" s="34">
        <v>218292</v>
      </c>
      <c r="G97" s="34">
        <v>322375</v>
      </c>
      <c r="H97" s="34">
        <v>390091.28</v>
      </c>
    </row>
    <row r="98" spans="2:8" x14ac:dyDescent="0.2">
      <c r="B98" s="35" t="s">
        <v>9</v>
      </c>
      <c r="C98" s="34"/>
      <c r="D98" s="34">
        <v>3000</v>
      </c>
      <c r="E98" s="34"/>
      <c r="F98" s="34">
        <v>2448</v>
      </c>
      <c r="G98" s="34">
        <v>2448</v>
      </c>
      <c r="H98" s="34">
        <v>2447.9</v>
      </c>
    </row>
    <row r="99" spans="2:8" x14ac:dyDescent="0.2">
      <c r="B99" s="33"/>
      <c r="C99" s="34"/>
      <c r="D99" s="34"/>
      <c r="E99" s="34"/>
      <c r="F99" s="34"/>
      <c r="G99" s="34"/>
      <c r="H99" s="34"/>
    </row>
    <row r="100" spans="2:8" s="6" customFormat="1" ht="31.5" x14ac:dyDescent="0.2">
      <c r="B100" s="31" t="s">
        <v>10</v>
      </c>
      <c r="C100" s="32">
        <f>+SUM(C101:C104)</f>
        <v>0</v>
      </c>
      <c r="D100" s="32">
        <f t="shared" ref="D100:H100" si="10">+SUM(D101:D104)</f>
        <v>0</v>
      </c>
      <c r="E100" s="32">
        <f t="shared" si="10"/>
        <v>0</v>
      </c>
      <c r="F100" s="32">
        <f t="shared" si="10"/>
        <v>0</v>
      </c>
      <c r="G100" s="32">
        <f t="shared" si="10"/>
        <v>0</v>
      </c>
      <c r="H100" s="32">
        <f t="shared" si="10"/>
        <v>0</v>
      </c>
    </row>
    <row r="101" spans="2:8" x14ac:dyDescent="0.2">
      <c r="B101" s="33" t="s">
        <v>17</v>
      </c>
      <c r="C101" s="34"/>
      <c r="D101" s="34"/>
      <c r="E101" s="34"/>
      <c r="F101" s="34"/>
      <c r="G101" s="34"/>
      <c r="H101" s="34"/>
    </row>
    <row r="102" spans="2:8" hidden="1" x14ac:dyDescent="0.2">
      <c r="B102" s="33" t="s">
        <v>11</v>
      </c>
      <c r="C102" s="34"/>
      <c r="D102" s="34"/>
      <c r="E102" s="34"/>
      <c r="F102" s="34"/>
      <c r="G102" s="34"/>
      <c r="H102" s="34"/>
    </row>
    <row r="103" spans="2:8" hidden="1" x14ac:dyDescent="0.2">
      <c r="B103" s="33" t="s">
        <v>11</v>
      </c>
      <c r="C103" s="34"/>
      <c r="D103" s="34"/>
      <c r="E103" s="34"/>
      <c r="F103" s="34"/>
      <c r="G103" s="34"/>
      <c r="H103" s="34"/>
    </row>
    <row r="104" spans="2:8" x14ac:dyDescent="0.2">
      <c r="B104" s="33"/>
      <c r="C104" s="34"/>
      <c r="D104" s="34"/>
      <c r="E104" s="34"/>
      <c r="F104" s="34"/>
      <c r="G104" s="34"/>
      <c r="H104" s="34"/>
    </row>
    <row r="105" spans="2:8" x14ac:dyDescent="0.2">
      <c r="B105" s="31" t="s">
        <v>12</v>
      </c>
      <c r="C105" s="32">
        <f>+C100+C94</f>
        <v>385000</v>
      </c>
      <c r="D105" s="32">
        <f t="shared" ref="D105:H105" si="11">+D100+D94</f>
        <v>399000</v>
      </c>
      <c r="E105" s="32">
        <f t="shared" si="11"/>
        <v>46370</v>
      </c>
      <c r="F105" s="32">
        <f t="shared" si="11"/>
        <v>220740</v>
      </c>
      <c r="G105" s="32">
        <f t="shared" si="11"/>
        <v>324823</v>
      </c>
      <c r="H105" s="32">
        <f t="shared" si="11"/>
        <v>392539.18000000005</v>
      </c>
    </row>
    <row r="106" spans="2:8" x14ac:dyDescent="0.2">
      <c r="B106" s="33"/>
      <c r="C106" s="34"/>
      <c r="D106" s="34"/>
      <c r="E106" s="34"/>
      <c r="F106" s="34"/>
      <c r="G106" s="34"/>
      <c r="H106" s="34"/>
    </row>
    <row r="107" spans="2:8" x14ac:dyDescent="0.2">
      <c r="B107" s="33" t="s">
        <v>13</v>
      </c>
      <c r="C107" s="39"/>
      <c r="D107" s="39"/>
      <c r="E107" s="39"/>
      <c r="F107" s="39"/>
      <c r="G107" s="39"/>
      <c r="H107" s="39"/>
    </row>
    <row r="108" spans="2:8" x14ac:dyDescent="0.2">
      <c r="B108" s="8"/>
      <c r="C108" s="9"/>
      <c r="D108" s="9"/>
      <c r="E108" s="9"/>
      <c r="F108" s="9"/>
      <c r="G108" s="9"/>
      <c r="H108" s="9"/>
    </row>
    <row r="109" spans="2:8" x14ac:dyDescent="0.2">
      <c r="B109" s="8"/>
      <c r="C109" s="9"/>
      <c r="D109" s="9"/>
      <c r="E109" s="9"/>
      <c r="F109" s="9"/>
      <c r="G109" s="9"/>
      <c r="H109" s="9"/>
    </row>
    <row r="110" spans="2:8" x14ac:dyDescent="0.2">
      <c r="B110" s="61" t="s">
        <v>85</v>
      </c>
      <c r="C110" s="62"/>
      <c r="D110" s="62"/>
      <c r="E110" s="62"/>
      <c r="F110" s="62"/>
      <c r="G110" s="62"/>
      <c r="H110" s="63"/>
    </row>
    <row r="111" spans="2:8" ht="12.75" customHeight="1" x14ac:dyDescent="0.2">
      <c r="B111" s="45" t="s">
        <v>111</v>
      </c>
      <c r="C111" s="64" t="s">
        <v>113</v>
      </c>
      <c r="D111" s="59" t="s">
        <v>114</v>
      </c>
      <c r="E111" s="28" t="s">
        <v>3</v>
      </c>
      <c r="F111" s="28" t="s">
        <v>3</v>
      </c>
      <c r="G111" s="28" t="s">
        <v>3</v>
      </c>
      <c r="H111" s="28" t="s">
        <v>3</v>
      </c>
    </row>
    <row r="112" spans="2:8" x14ac:dyDescent="0.2">
      <c r="B112" s="25" t="s">
        <v>112</v>
      </c>
      <c r="C112" s="64"/>
      <c r="D112" s="59"/>
      <c r="E112" s="28" t="s">
        <v>4</v>
      </c>
      <c r="F112" s="28" t="s">
        <v>4</v>
      </c>
      <c r="G112" s="28" t="s">
        <v>4</v>
      </c>
      <c r="H112" s="28" t="s">
        <v>4</v>
      </c>
    </row>
    <row r="113" spans="2:8" ht="41.25" customHeight="1" x14ac:dyDescent="0.2">
      <c r="B113" s="26" t="s">
        <v>2</v>
      </c>
      <c r="C113" s="65"/>
      <c r="D113" s="60"/>
      <c r="E113" s="29" t="s">
        <v>68</v>
      </c>
      <c r="F113" s="30" t="s">
        <v>115</v>
      </c>
      <c r="G113" s="30" t="s">
        <v>69</v>
      </c>
      <c r="H113" s="30" t="s">
        <v>70</v>
      </c>
    </row>
    <row r="114" spans="2:8" x14ac:dyDescent="0.2">
      <c r="B114" s="31" t="s">
        <v>5</v>
      </c>
      <c r="C114" s="32">
        <f>+C116+C117+C118</f>
        <v>0</v>
      </c>
      <c r="D114" s="32">
        <f t="shared" ref="D114:H114" si="12">+D116+D117+D118</f>
        <v>0</v>
      </c>
      <c r="E114" s="32">
        <f>+E116+E117+E118</f>
        <v>0</v>
      </c>
      <c r="F114" s="32">
        <f t="shared" si="12"/>
        <v>0</v>
      </c>
      <c r="G114" s="32">
        <f t="shared" si="12"/>
        <v>0</v>
      </c>
      <c r="H114" s="32">
        <f t="shared" si="12"/>
        <v>0</v>
      </c>
    </row>
    <row r="115" spans="2:8" ht="12" customHeight="1" x14ac:dyDescent="0.2">
      <c r="B115" s="33" t="s">
        <v>6</v>
      </c>
      <c r="C115" s="34"/>
      <c r="D115" s="34"/>
      <c r="E115" s="34"/>
      <c r="F115" s="34"/>
      <c r="G115" s="34"/>
      <c r="H115" s="34"/>
    </row>
    <row r="116" spans="2:8" x14ac:dyDescent="0.2">
      <c r="B116" s="35" t="s">
        <v>7</v>
      </c>
      <c r="C116" s="34"/>
      <c r="D116" s="34"/>
      <c r="E116" s="36"/>
      <c r="F116" s="34"/>
      <c r="G116" s="34"/>
      <c r="H116" s="34"/>
    </row>
    <row r="117" spans="2:8" x14ac:dyDescent="0.2">
      <c r="B117" s="35" t="s">
        <v>8</v>
      </c>
      <c r="C117" s="34"/>
      <c r="D117" s="34"/>
      <c r="E117" s="41"/>
      <c r="F117" s="34"/>
      <c r="G117" s="34"/>
      <c r="H117" s="34"/>
    </row>
    <row r="118" spans="2:8" x14ac:dyDescent="0.2">
      <c r="B118" s="35" t="s">
        <v>9</v>
      </c>
      <c r="C118" s="34"/>
      <c r="D118" s="34"/>
      <c r="E118" s="36"/>
      <c r="F118" s="34"/>
      <c r="G118" s="34"/>
      <c r="H118" s="34"/>
    </row>
    <row r="119" spans="2:8" x14ac:dyDescent="0.2">
      <c r="B119" s="33"/>
      <c r="C119" s="34"/>
      <c r="D119" s="34"/>
      <c r="E119" s="34"/>
      <c r="F119" s="34"/>
      <c r="G119" s="34"/>
      <c r="H119" s="34"/>
    </row>
    <row r="120" spans="2:8" s="6" customFormat="1" ht="31.5" x14ac:dyDescent="0.2">
      <c r="B120" s="31" t="s">
        <v>10</v>
      </c>
      <c r="C120" s="32">
        <f>+SUM(C121:C128)</f>
        <v>6844500</v>
      </c>
      <c r="D120" s="32">
        <f t="shared" ref="D120:G120" si="13">+SUM(D121:D128)</f>
        <v>4818391</v>
      </c>
      <c r="E120" s="32">
        <f t="shared" si="13"/>
        <v>404440</v>
      </c>
      <c r="F120" s="32">
        <f>+SUM(F121:F128)</f>
        <v>1128280</v>
      </c>
      <c r="G120" s="32">
        <f t="shared" si="13"/>
        <v>1694305</v>
      </c>
      <c r="H120" s="32">
        <f>+SUM(H121:H128)</f>
        <v>3892035</v>
      </c>
    </row>
    <row r="121" spans="2:8" x14ac:dyDescent="0.2">
      <c r="B121" s="33" t="s">
        <v>17</v>
      </c>
      <c r="C121" s="34"/>
      <c r="D121" s="34"/>
      <c r="E121" s="34"/>
      <c r="F121" s="34"/>
      <c r="G121" s="34"/>
      <c r="H121" s="34"/>
    </row>
    <row r="122" spans="2:8" x14ac:dyDescent="0.2">
      <c r="B122" s="33" t="s">
        <v>67</v>
      </c>
      <c r="C122" s="34"/>
      <c r="D122" s="34"/>
      <c r="E122" s="34"/>
      <c r="F122" s="34"/>
      <c r="G122" s="34"/>
      <c r="H122" s="34"/>
    </row>
    <row r="123" spans="2:8" x14ac:dyDescent="0.2">
      <c r="B123" s="35" t="s">
        <v>7</v>
      </c>
      <c r="C123" s="34"/>
      <c r="D123" s="34">
        <v>21860</v>
      </c>
      <c r="E123" s="34">
        <v>7273</v>
      </c>
      <c r="F123" s="34">
        <v>13887</v>
      </c>
      <c r="G123" s="34">
        <v>16995</v>
      </c>
      <c r="H123" s="34">
        <v>21856</v>
      </c>
    </row>
    <row r="124" spans="2:8" x14ac:dyDescent="0.2">
      <c r="B124" s="35" t="s">
        <v>8</v>
      </c>
      <c r="C124" s="34"/>
      <c r="D124" s="34">
        <v>20500</v>
      </c>
      <c r="E124" s="41">
        <v>1919</v>
      </c>
      <c r="F124" s="34">
        <v>5370</v>
      </c>
      <c r="G124" s="34">
        <v>14353</v>
      </c>
      <c r="H124" s="34">
        <v>20471</v>
      </c>
    </row>
    <row r="125" spans="2:8" x14ac:dyDescent="0.2">
      <c r="B125" s="35" t="s">
        <v>9</v>
      </c>
      <c r="C125" s="34"/>
      <c r="D125" s="34"/>
      <c r="E125" s="36"/>
      <c r="F125" s="34"/>
      <c r="G125" s="34"/>
      <c r="H125" s="34"/>
    </row>
    <row r="126" spans="2:8" ht="30" customHeight="1" x14ac:dyDescent="0.2">
      <c r="B126" s="33" t="s">
        <v>61</v>
      </c>
      <c r="C126" s="38">
        <v>6000000</v>
      </c>
      <c r="D126" s="34">
        <f>4776031-844500</f>
        <v>3931531</v>
      </c>
      <c r="E126" s="34">
        <v>395248</v>
      </c>
      <c r="F126" s="44">
        <f>1109023-422272</f>
        <v>686751</v>
      </c>
      <c r="G126" s="34">
        <f>1662957-422272-422272</f>
        <v>818413</v>
      </c>
      <c r="H126" s="34">
        <f>3849708-844544</f>
        <v>3005164</v>
      </c>
    </row>
    <row r="127" spans="2:8" ht="31.5" x14ac:dyDescent="0.2">
      <c r="B127" s="33" t="s">
        <v>62</v>
      </c>
      <c r="C127" s="38">
        <v>844500</v>
      </c>
      <c r="D127" s="34">
        <v>844500</v>
      </c>
      <c r="E127" s="34"/>
      <c r="F127" s="44">
        <v>422272</v>
      </c>
      <c r="G127" s="44">
        <v>844544</v>
      </c>
      <c r="H127" s="44">
        <v>844544</v>
      </c>
    </row>
    <row r="128" spans="2:8" ht="31.5" hidden="1" x14ac:dyDescent="0.2">
      <c r="B128" s="33" t="s">
        <v>63</v>
      </c>
      <c r="C128" s="34"/>
      <c r="D128" s="34"/>
      <c r="E128" s="34"/>
      <c r="F128" s="34"/>
      <c r="G128" s="34"/>
      <c r="H128" s="34"/>
    </row>
    <row r="129" spans="2:8" hidden="1" x14ac:dyDescent="0.2">
      <c r="B129" s="48" t="s">
        <v>64</v>
      </c>
      <c r="C129" s="49"/>
      <c r="D129" s="49"/>
      <c r="E129" s="34"/>
      <c r="F129" s="34"/>
      <c r="G129" s="34"/>
      <c r="H129" s="34"/>
    </row>
    <row r="130" spans="2:8" x14ac:dyDescent="0.2">
      <c r="B130" s="33"/>
      <c r="C130" s="34"/>
      <c r="D130" s="34"/>
      <c r="E130" s="34"/>
      <c r="F130" s="34"/>
      <c r="G130" s="34"/>
      <c r="H130" s="34"/>
    </row>
    <row r="131" spans="2:8" x14ac:dyDescent="0.2">
      <c r="B131" s="31" t="s">
        <v>12</v>
      </c>
      <c r="C131" s="32">
        <f>+C120+C114</f>
        <v>6844500</v>
      </c>
      <c r="D131" s="32">
        <f t="shared" ref="D131:H131" si="14">+D120+D114</f>
        <v>4818391</v>
      </c>
      <c r="E131" s="32">
        <f t="shared" si="14"/>
        <v>404440</v>
      </c>
      <c r="F131" s="32">
        <f t="shared" si="14"/>
        <v>1128280</v>
      </c>
      <c r="G131" s="32">
        <f t="shared" si="14"/>
        <v>1694305</v>
      </c>
      <c r="H131" s="32">
        <f t="shared" si="14"/>
        <v>3892035</v>
      </c>
    </row>
    <row r="132" spans="2:8" x14ac:dyDescent="0.2">
      <c r="B132" s="33"/>
      <c r="C132" s="34"/>
      <c r="D132" s="34"/>
      <c r="E132" s="34"/>
      <c r="F132" s="34"/>
      <c r="G132" s="34"/>
      <c r="H132" s="34"/>
    </row>
    <row r="133" spans="2:8" x14ac:dyDescent="0.2">
      <c r="B133" s="33" t="s">
        <v>13</v>
      </c>
      <c r="C133" s="39"/>
      <c r="D133" s="39"/>
      <c r="E133" s="39"/>
      <c r="F133" s="39"/>
      <c r="G133" s="39"/>
      <c r="H133" s="39"/>
    </row>
    <row r="134" spans="2:8" x14ac:dyDescent="0.2">
      <c r="B134" s="8"/>
      <c r="C134" s="9"/>
      <c r="D134" s="9"/>
      <c r="E134" s="9"/>
      <c r="F134" s="9"/>
      <c r="G134" s="9"/>
      <c r="H134" s="9"/>
    </row>
    <row r="135" spans="2:8" x14ac:dyDescent="0.2">
      <c r="B135" s="8"/>
      <c r="C135" s="9"/>
      <c r="D135" s="9"/>
      <c r="E135" s="9"/>
      <c r="F135" s="9"/>
      <c r="G135" s="9"/>
      <c r="H135" s="9"/>
    </row>
    <row r="136" spans="2:8" ht="33" customHeight="1" x14ac:dyDescent="0.2">
      <c r="B136" s="61" t="s">
        <v>86</v>
      </c>
      <c r="C136" s="62"/>
      <c r="D136" s="62"/>
      <c r="E136" s="62"/>
      <c r="F136" s="62"/>
      <c r="G136" s="62"/>
      <c r="H136" s="63"/>
    </row>
    <row r="137" spans="2:8" ht="12.75" customHeight="1" x14ac:dyDescent="0.2">
      <c r="B137" s="45" t="s">
        <v>111</v>
      </c>
      <c r="C137" s="64" t="s">
        <v>113</v>
      </c>
      <c r="D137" s="59" t="s">
        <v>114</v>
      </c>
      <c r="E137" s="28" t="s">
        <v>3</v>
      </c>
      <c r="F137" s="28" t="s">
        <v>3</v>
      </c>
      <c r="G137" s="28" t="s">
        <v>3</v>
      </c>
      <c r="H137" s="28" t="s">
        <v>3</v>
      </c>
    </row>
    <row r="138" spans="2:8" x14ac:dyDescent="0.2">
      <c r="B138" s="25" t="s">
        <v>112</v>
      </c>
      <c r="C138" s="64"/>
      <c r="D138" s="59"/>
      <c r="E138" s="28" t="s">
        <v>4</v>
      </c>
      <c r="F138" s="28" t="s">
        <v>4</v>
      </c>
      <c r="G138" s="28" t="s">
        <v>4</v>
      </c>
      <c r="H138" s="28" t="s">
        <v>4</v>
      </c>
    </row>
    <row r="139" spans="2:8" ht="41.25" customHeight="1" x14ac:dyDescent="0.2">
      <c r="B139" s="26" t="s">
        <v>2</v>
      </c>
      <c r="C139" s="65"/>
      <c r="D139" s="60"/>
      <c r="E139" s="29" t="s">
        <v>68</v>
      </c>
      <c r="F139" s="30" t="s">
        <v>115</v>
      </c>
      <c r="G139" s="30" t="s">
        <v>69</v>
      </c>
      <c r="H139" s="30" t="s">
        <v>70</v>
      </c>
    </row>
    <row r="140" spans="2:8" x14ac:dyDescent="0.2">
      <c r="B140" s="31" t="s">
        <v>5</v>
      </c>
      <c r="C140" s="32">
        <f>+C142+C143+C144</f>
        <v>0</v>
      </c>
      <c r="D140" s="32">
        <f t="shared" ref="D140:H140" si="15">+D142+D143+D144</f>
        <v>0</v>
      </c>
      <c r="E140" s="32">
        <f t="shared" si="15"/>
        <v>0</v>
      </c>
      <c r="F140" s="32">
        <f t="shared" si="15"/>
        <v>0</v>
      </c>
      <c r="G140" s="32">
        <f t="shared" si="15"/>
        <v>0</v>
      </c>
      <c r="H140" s="32">
        <f t="shared" si="15"/>
        <v>0</v>
      </c>
    </row>
    <row r="141" spans="2:8" x14ac:dyDescent="0.2">
      <c r="B141" s="33" t="s">
        <v>6</v>
      </c>
      <c r="C141" s="34"/>
      <c r="D141" s="34"/>
      <c r="E141" s="34"/>
      <c r="F141" s="34"/>
      <c r="G141" s="34"/>
      <c r="H141" s="34"/>
    </row>
    <row r="142" spans="2:8" x14ac:dyDescent="0.2">
      <c r="B142" s="35" t="s">
        <v>7</v>
      </c>
      <c r="C142" s="34"/>
      <c r="D142" s="34"/>
      <c r="E142" s="34"/>
      <c r="F142" s="34"/>
      <c r="G142" s="34"/>
      <c r="H142" s="34"/>
    </row>
    <row r="143" spans="2:8" x14ac:dyDescent="0.2">
      <c r="B143" s="35" t="s">
        <v>8</v>
      </c>
      <c r="C143" s="34"/>
      <c r="D143" s="34"/>
      <c r="E143" s="41"/>
      <c r="F143" s="34"/>
      <c r="G143" s="34"/>
      <c r="H143" s="34"/>
    </row>
    <row r="144" spans="2:8" x14ac:dyDescent="0.2">
      <c r="B144" s="35" t="s">
        <v>9</v>
      </c>
      <c r="C144" s="34"/>
      <c r="D144" s="34"/>
      <c r="E144" s="34"/>
      <c r="F144" s="34"/>
      <c r="G144" s="34"/>
      <c r="H144" s="34"/>
    </row>
    <row r="145" spans="2:8" x14ac:dyDescent="0.2">
      <c r="B145" s="33"/>
      <c r="C145" s="34"/>
      <c r="D145" s="34"/>
      <c r="E145" s="34"/>
      <c r="F145" s="34"/>
      <c r="G145" s="34"/>
      <c r="H145" s="34"/>
    </row>
    <row r="146" spans="2:8" s="6" customFormat="1" ht="31.5" x14ac:dyDescent="0.2">
      <c r="B146" s="31" t="s">
        <v>10</v>
      </c>
      <c r="C146" s="32">
        <f>+SUM(C147:C150)</f>
        <v>147300</v>
      </c>
      <c r="D146" s="32">
        <f>+SUM(D147:D151)</f>
        <v>1146836</v>
      </c>
      <c r="E146" s="32">
        <f t="shared" ref="E146:H146" si="16">+SUM(E147:E151)</f>
        <v>4480</v>
      </c>
      <c r="F146" s="32">
        <f t="shared" si="16"/>
        <v>200902</v>
      </c>
      <c r="G146" s="32">
        <f t="shared" si="16"/>
        <v>218084</v>
      </c>
      <c r="H146" s="32">
        <f t="shared" si="16"/>
        <v>136590</v>
      </c>
    </row>
    <row r="147" spans="2:8" x14ac:dyDescent="0.2">
      <c r="B147" s="33" t="s">
        <v>17</v>
      </c>
      <c r="C147" s="34"/>
      <c r="D147" s="34"/>
      <c r="E147" s="34"/>
      <c r="F147" s="34"/>
      <c r="G147" s="34"/>
      <c r="H147" s="34"/>
    </row>
    <row r="148" spans="2:8" hidden="1" x14ac:dyDescent="0.2">
      <c r="B148" s="33" t="s">
        <v>11</v>
      </c>
      <c r="C148" s="34"/>
      <c r="D148" s="34"/>
      <c r="E148" s="34"/>
      <c r="F148" s="34"/>
      <c r="G148" s="34"/>
      <c r="H148" s="34"/>
    </row>
    <row r="149" spans="2:8" hidden="1" x14ac:dyDescent="0.2">
      <c r="B149" s="33" t="s">
        <v>11</v>
      </c>
      <c r="C149" s="34"/>
      <c r="D149" s="34"/>
      <c r="E149" s="34"/>
      <c r="F149" s="34"/>
      <c r="G149" s="34"/>
      <c r="H149" s="34"/>
    </row>
    <row r="150" spans="2:8" ht="31.5" x14ac:dyDescent="0.2">
      <c r="B150" s="47" t="s">
        <v>98</v>
      </c>
      <c r="C150" s="34">
        <v>147300</v>
      </c>
      <c r="D150" s="34">
        <v>147300</v>
      </c>
      <c r="E150" s="34">
        <v>4480</v>
      </c>
      <c r="F150" s="34">
        <v>200902</v>
      </c>
      <c r="G150" s="34">
        <v>218084</v>
      </c>
      <c r="H150" s="34">
        <v>136590</v>
      </c>
    </row>
    <row r="151" spans="2:8" ht="47.25" x14ac:dyDescent="0.2">
      <c r="B151" s="47" t="s">
        <v>77</v>
      </c>
      <c r="C151" s="34"/>
      <c r="D151" s="34">
        <v>999536</v>
      </c>
      <c r="E151" s="34"/>
      <c r="F151" s="34"/>
      <c r="G151" s="34"/>
      <c r="H151" s="34"/>
    </row>
    <row r="152" spans="2:8" x14ac:dyDescent="0.2">
      <c r="B152" s="31" t="s">
        <v>12</v>
      </c>
      <c r="C152" s="32">
        <f>+C146+C140</f>
        <v>147300</v>
      </c>
      <c r="D152" s="32">
        <f t="shared" ref="D152:H152" si="17">+D146+D140</f>
        <v>1146836</v>
      </c>
      <c r="E152" s="32">
        <f t="shared" si="17"/>
        <v>4480</v>
      </c>
      <c r="F152" s="32">
        <f t="shared" si="17"/>
        <v>200902</v>
      </c>
      <c r="G152" s="32">
        <f t="shared" si="17"/>
        <v>218084</v>
      </c>
      <c r="H152" s="32">
        <f t="shared" si="17"/>
        <v>136590</v>
      </c>
    </row>
    <row r="153" spans="2:8" x14ac:dyDescent="0.2">
      <c r="B153" s="33"/>
      <c r="C153" s="34"/>
      <c r="D153" s="34"/>
      <c r="E153" s="34"/>
      <c r="F153" s="34"/>
      <c r="G153" s="34"/>
      <c r="H153" s="34"/>
    </row>
    <row r="154" spans="2:8" x14ac:dyDescent="0.2">
      <c r="B154" s="33" t="s">
        <v>13</v>
      </c>
      <c r="C154" s="39"/>
      <c r="D154" s="39"/>
      <c r="E154" s="39"/>
      <c r="F154" s="39"/>
      <c r="G154" s="39"/>
      <c r="H154" s="39"/>
    </row>
    <row r="155" spans="2:8" x14ac:dyDescent="0.2">
      <c r="B155" s="8"/>
      <c r="C155" s="9"/>
      <c r="D155" s="9"/>
      <c r="E155" s="9"/>
      <c r="F155" s="9"/>
      <c r="G155" s="9"/>
      <c r="H155" s="9"/>
    </row>
    <row r="156" spans="2:8" x14ac:dyDescent="0.2">
      <c r="B156" s="8"/>
      <c r="C156" s="9"/>
      <c r="D156" s="9"/>
      <c r="E156" s="9"/>
      <c r="F156" s="9"/>
      <c r="G156" s="9"/>
      <c r="H156" s="9"/>
    </row>
    <row r="157" spans="2:8" x14ac:dyDescent="0.2">
      <c r="B157" s="61" t="s">
        <v>87</v>
      </c>
      <c r="C157" s="62"/>
      <c r="D157" s="62"/>
      <c r="E157" s="62"/>
      <c r="F157" s="62"/>
      <c r="G157" s="62"/>
      <c r="H157" s="63"/>
    </row>
    <row r="158" spans="2:8" ht="12.75" customHeight="1" x14ac:dyDescent="0.2">
      <c r="B158" s="45" t="s">
        <v>111</v>
      </c>
      <c r="C158" s="64" t="s">
        <v>113</v>
      </c>
      <c r="D158" s="59" t="s">
        <v>114</v>
      </c>
      <c r="E158" s="28" t="s">
        <v>3</v>
      </c>
      <c r="F158" s="28" t="s">
        <v>3</v>
      </c>
      <c r="G158" s="28" t="s">
        <v>3</v>
      </c>
      <c r="H158" s="28" t="s">
        <v>3</v>
      </c>
    </row>
    <row r="159" spans="2:8" x14ac:dyDescent="0.2">
      <c r="B159" s="25" t="s">
        <v>112</v>
      </c>
      <c r="C159" s="64"/>
      <c r="D159" s="59"/>
      <c r="E159" s="28" t="s">
        <v>4</v>
      </c>
      <c r="F159" s="28" t="s">
        <v>4</v>
      </c>
      <c r="G159" s="28" t="s">
        <v>4</v>
      </c>
      <c r="H159" s="28" t="s">
        <v>4</v>
      </c>
    </row>
    <row r="160" spans="2:8" ht="41.25" customHeight="1" x14ac:dyDescent="0.2">
      <c r="B160" s="26" t="s">
        <v>2</v>
      </c>
      <c r="C160" s="65"/>
      <c r="D160" s="60"/>
      <c r="E160" s="29" t="s">
        <v>68</v>
      </c>
      <c r="F160" s="30" t="s">
        <v>115</v>
      </c>
      <c r="G160" s="30" t="s">
        <v>69</v>
      </c>
      <c r="H160" s="30" t="s">
        <v>70</v>
      </c>
    </row>
    <row r="161" spans="2:8" x14ac:dyDescent="0.2">
      <c r="B161" s="31" t="s">
        <v>5</v>
      </c>
      <c r="C161" s="32">
        <f>+C163+C164+C165</f>
        <v>50000</v>
      </c>
      <c r="D161" s="32">
        <f t="shared" ref="D161:H161" si="18">+D163+D164+D165</f>
        <v>50000</v>
      </c>
      <c r="E161" s="32">
        <f t="shared" si="18"/>
        <v>2394</v>
      </c>
      <c r="F161" s="32">
        <f t="shared" si="18"/>
        <v>3409</v>
      </c>
      <c r="G161" s="32">
        <f t="shared" si="18"/>
        <v>4329</v>
      </c>
      <c r="H161" s="32">
        <f t="shared" si="18"/>
        <v>7205.18</v>
      </c>
    </row>
    <row r="162" spans="2:8" x14ac:dyDescent="0.2">
      <c r="B162" s="33" t="s">
        <v>6</v>
      </c>
      <c r="C162" s="34"/>
      <c r="D162" s="34"/>
      <c r="E162" s="34"/>
      <c r="F162" s="34"/>
      <c r="G162" s="34"/>
      <c r="H162" s="34"/>
    </row>
    <row r="163" spans="2:8" x14ac:dyDescent="0.2">
      <c r="B163" s="35" t="s">
        <v>7</v>
      </c>
      <c r="C163" s="34"/>
      <c r="D163" s="34"/>
      <c r="E163" s="34"/>
      <c r="F163" s="34"/>
      <c r="G163" s="34"/>
      <c r="H163" s="34"/>
    </row>
    <row r="164" spans="2:8" x14ac:dyDescent="0.2">
      <c r="B164" s="35" t="s">
        <v>8</v>
      </c>
      <c r="C164" s="34">
        <v>50000</v>
      </c>
      <c r="D164" s="34">
        <v>50000</v>
      </c>
      <c r="E164" s="36">
        <v>2394</v>
      </c>
      <c r="F164" s="34">
        <v>3409</v>
      </c>
      <c r="G164" s="34">
        <v>4329</v>
      </c>
      <c r="H164" s="34">
        <v>7205.18</v>
      </c>
    </row>
    <row r="165" spans="2:8" x14ac:dyDescent="0.2">
      <c r="B165" s="35" t="s">
        <v>9</v>
      </c>
      <c r="C165" s="34"/>
      <c r="D165" s="34"/>
      <c r="E165" s="34"/>
      <c r="F165" s="34"/>
      <c r="G165" s="34"/>
      <c r="H165" s="34"/>
    </row>
    <row r="166" spans="2:8" x14ac:dyDescent="0.2">
      <c r="B166" s="33"/>
      <c r="C166" s="34"/>
      <c r="D166" s="34"/>
      <c r="E166" s="34"/>
      <c r="F166" s="34"/>
      <c r="G166" s="34"/>
      <c r="H166" s="34"/>
    </row>
    <row r="167" spans="2:8" s="6" customFormat="1" ht="31.5" x14ac:dyDescent="0.2">
      <c r="B167" s="31" t="s">
        <v>10</v>
      </c>
      <c r="C167" s="32">
        <f>+SUM(C168:C171)</f>
        <v>0</v>
      </c>
      <c r="D167" s="32">
        <f t="shared" ref="D167:H167" si="19">+SUM(D168:D171)</f>
        <v>0</v>
      </c>
      <c r="E167" s="32">
        <f t="shared" si="19"/>
        <v>0</v>
      </c>
      <c r="F167" s="32">
        <f t="shared" si="19"/>
        <v>0</v>
      </c>
      <c r="G167" s="32">
        <f t="shared" si="19"/>
        <v>0</v>
      </c>
      <c r="H167" s="32">
        <f t="shared" si="19"/>
        <v>0</v>
      </c>
    </row>
    <row r="168" spans="2:8" x14ac:dyDescent="0.2">
      <c r="B168" s="33" t="s">
        <v>17</v>
      </c>
      <c r="C168" s="34"/>
      <c r="D168" s="34"/>
      <c r="E168" s="34"/>
      <c r="F168" s="34"/>
      <c r="G168" s="34"/>
      <c r="H168" s="34"/>
    </row>
    <row r="169" spans="2:8" hidden="1" x14ac:dyDescent="0.2">
      <c r="B169" s="33" t="s">
        <v>11</v>
      </c>
      <c r="C169" s="34"/>
      <c r="D169" s="34"/>
      <c r="E169" s="34"/>
      <c r="F169" s="34"/>
      <c r="G169" s="34"/>
      <c r="H169" s="34"/>
    </row>
    <row r="170" spans="2:8" hidden="1" x14ac:dyDescent="0.2">
      <c r="B170" s="33" t="s">
        <v>11</v>
      </c>
      <c r="C170" s="34"/>
      <c r="D170" s="34"/>
      <c r="E170" s="34"/>
      <c r="F170" s="34"/>
      <c r="G170" s="34"/>
      <c r="H170" s="34"/>
    </row>
    <row r="171" spans="2:8" x14ac:dyDescent="0.2">
      <c r="B171" s="33"/>
      <c r="C171" s="34"/>
      <c r="D171" s="34"/>
      <c r="E171" s="34"/>
      <c r="F171" s="34"/>
      <c r="G171" s="34"/>
      <c r="H171" s="34"/>
    </row>
    <row r="172" spans="2:8" x14ac:dyDescent="0.2">
      <c r="B172" s="31" t="s">
        <v>12</v>
      </c>
      <c r="C172" s="32">
        <f>+C167+C161</f>
        <v>50000</v>
      </c>
      <c r="D172" s="32">
        <f t="shared" ref="D172:H172" si="20">+D167+D161</f>
        <v>50000</v>
      </c>
      <c r="E172" s="32">
        <f t="shared" si="20"/>
        <v>2394</v>
      </c>
      <c r="F172" s="32">
        <f t="shared" si="20"/>
        <v>3409</v>
      </c>
      <c r="G172" s="32">
        <f t="shared" si="20"/>
        <v>4329</v>
      </c>
      <c r="H172" s="32">
        <f t="shared" si="20"/>
        <v>7205.18</v>
      </c>
    </row>
    <row r="173" spans="2:8" x14ac:dyDescent="0.2">
      <c r="B173" s="33"/>
      <c r="C173" s="34"/>
      <c r="D173" s="34"/>
      <c r="E173" s="34"/>
      <c r="F173" s="34"/>
      <c r="G173" s="34"/>
      <c r="H173" s="34"/>
    </row>
    <row r="174" spans="2:8" x14ac:dyDescent="0.2">
      <c r="B174" s="33" t="s">
        <v>13</v>
      </c>
      <c r="C174" s="39"/>
      <c r="D174" s="39"/>
      <c r="E174" s="39"/>
      <c r="F174" s="39"/>
      <c r="G174" s="39"/>
      <c r="H174" s="39"/>
    </row>
    <row r="175" spans="2:8" x14ac:dyDescent="0.2">
      <c r="B175" s="8"/>
      <c r="C175" s="9"/>
      <c r="D175" s="9"/>
      <c r="E175" s="9"/>
      <c r="F175" s="9"/>
      <c r="G175" s="9"/>
      <c r="H175" s="9"/>
    </row>
    <row r="176" spans="2:8" x14ac:dyDescent="0.2">
      <c r="B176" s="8"/>
      <c r="C176" s="9"/>
      <c r="D176" s="9"/>
      <c r="E176" s="9"/>
      <c r="F176" s="9"/>
      <c r="G176" s="9"/>
      <c r="H176" s="9"/>
    </row>
    <row r="177" spans="2:8" ht="36" customHeight="1" x14ac:dyDescent="0.2">
      <c r="B177" s="61" t="s">
        <v>88</v>
      </c>
      <c r="C177" s="62"/>
      <c r="D177" s="62"/>
      <c r="E177" s="62"/>
      <c r="F177" s="62"/>
      <c r="G177" s="62"/>
      <c r="H177" s="63"/>
    </row>
    <row r="178" spans="2:8" ht="12.75" customHeight="1" x14ac:dyDescent="0.2">
      <c r="B178" s="45" t="s">
        <v>111</v>
      </c>
      <c r="C178" s="64" t="s">
        <v>113</v>
      </c>
      <c r="D178" s="59" t="s">
        <v>114</v>
      </c>
      <c r="E178" s="28" t="s">
        <v>3</v>
      </c>
      <c r="F178" s="28" t="s">
        <v>3</v>
      </c>
      <c r="G178" s="28" t="s">
        <v>3</v>
      </c>
      <c r="H178" s="28" t="s">
        <v>3</v>
      </c>
    </row>
    <row r="179" spans="2:8" x14ac:dyDescent="0.2">
      <c r="B179" s="25" t="s">
        <v>112</v>
      </c>
      <c r="C179" s="64"/>
      <c r="D179" s="59"/>
      <c r="E179" s="28" t="s">
        <v>4</v>
      </c>
      <c r="F179" s="28" t="s">
        <v>4</v>
      </c>
      <c r="G179" s="28" t="s">
        <v>4</v>
      </c>
      <c r="H179" s="28" t="s">
        <v>4</v>
      </c>
    </row>
    <row r="180" spans="2:8" ht="41.25" customHeight="1" x14ac:dyDescent="0.2">
      <c r="B180" s="26" t="s">
        <v>2</v>
      </c>
      <c r="C180" s="65"/>
      <c r="D180" s="60"/>
      <c r="E180" s="29" t="s">
        <v>68</v>
      </c>
      <c r="F180" s="30" t="s">
        <v>115</v>
      </c>
      <c r="G180" s="30" t="s">
        <v>69</v>
      </c>
      <c r="H180" s="30" t="s">
        <v>70</v>
      </c>
    </row>
    <row r="181" spans="2:8" x14ac:dyDescent="0.2">
      <c r="B181" s="31" t="s">
        <v>5</v>
      </c>
      <c r="C181" s="32">
        <f>+C183+C184+C185</f>
        <v>0</v>
      </c>
      <c r="D181" s="32">
        <f t="shared" ref="D181:H181" si="21">+D183+D184+D185</f>
        <v>35600</v>
      </c>
      <c r="E181" s="32">
        <f t="shared" si="21"/>
        <v>8924</v>
      </c>
      <c r="F181" s="32">
        <f t="shared" si="21"/>
        <v>15748</v>
      </c>
      <c r="G181" s="32">
        <f t="shared" si="21"/>
        <v>22395</v>
      </c>
      <c r="H181" s="32">
        <f t="shared" si="21"/>
        <v>34555</v>
      </c>
    </row>
    <row r="182" spans="2:8" x14ac:dyDescent="0.2">
      <c r="B182" s="33" t="s">
        <v>6</v>
      </c>
      <c r="C182" s="34"/>
      <c r="D182" s="34"/>
      <c r="E182" s="34"/>
      <c r="F182" s="34"/>
      <c r="G182" s="34"/>
      <c r="H182" s="34"/>
    </row>
    <row r="183" spans="2:8" x14ac:dyDescent="0.2">
      <c r="B183" s="35" t="s">
        <v>7</v>
      </c>
      <c r="C183" s="34"/>
      <c r="D183" s="34"/>
      <c r="E183" s="34"/>
      <c r="F183" s="34"/>
      <c r="G183" s="34"/>
      <c r="H183" s="34"/>
    </row>
    <row r="184" spans="2:8" x14ac:dyDescent="0.2">
      <c r="B184" s="35" t="s">
        <v>8</v>
      </c>
      <c r="C184" s="34"/>
      <c r="D184" s="34">
        <v>35600</v>
      </c>
      <c r="E184" s="36">
        <v>8924</v>
      </c>
      <c r="F184" s="34">
        <v>15748</v>
      </c>
      <c r="G184" s="34">
        <v>22395</v>
      </c>
      <c r="H184" s="34">
        <v>34555</v>
      </c>
    </row>
    <row r="185" spans="2:8" x14ac:dyDescent="0.2">
      <c r="B185" s="35" t="s">
        <v>9</v>
      </c>
      <c r="C185" s="34"/>
      <c r="D185" s="34"/>
      <c r="E185" s="34"/>
      <c r="F185" s="34"/>
      <c r="G185" s="34"/>
      <c r="H185" s="34"/>
    </row>
    <row r="186" spans="2:8" x14ac:dyDescent="0.2">
      <c r="B186" s="33"/>
      <c r="C186" s="34"/>
      <c r="D186" s="34"/>
      <c r="E186" s="34"/>
      <c r="F186" s="34"/>
      <c r="G186" s="34"/>
      <c r="H186" s="34"/>
    </row>
    <row r="187" spans="2:8" s="6" customFormat="1" ht="31.5" x14ac:dyDescent="0.2">
      <c r="B187" s="31" t="s">
        <v>10</v>
      </c>
      <c r="C187" s="32">
        <f>+SUM(C188:C191)</f>
        <v>0</v>
      </c>
      <c r="D187" s="32">
        <f t="shared" ref="D187:H187" si="22">+SUM(D188:D191)</f>
        <v>0</v>
      </c>
      <c r="E187" s="32">
        <f t="shared" si="22"/>
        <v>0</v>
      </c>
      <c r="F187" s="32">
        <f t="shared" si="22"/>
        <v>0</v>
      </c>
      <c r="G187" s="32">
        <f t="shared" si="22"/>
        <v>0</v>
      </c>
      <c r="H187" s="32">
        <f t="shared" si="22"/>
        <v>0</v>
      </c>
    </row>
    <row r="188" spans="2:8" x14ac:dyDescent="0.2">
      <c r="B188" s="33" t="s">
        <v>17</v>
      </c>
      <c r="C188" s="34"/>
      <c r="D188" s="34"/>
      <c r="E188" s="34"/>
      <c r="F188" s="34"/>
      <c r="G188" s="34"/>
      <c r="H188" s="34"/>
    </row>
    <row r="189" spans="2:8" hidden="1" x14ac:dyDescent="0.2">
      <c r="B189" s="33" t="s">
        <v>11</v>
      </c>
      <c r="C189" s="34"/>
      <c r="D189" s="34"/>
      <c r="E189" s="34"/>
      <c r="F189" s="34"/>
      <c r="G189" s="34"/>
      <c r="H189" s="34"/>
    </row>
    <row r="190" spans="2:8" hidden="1" x14ac:dyDescent="0.2">
      <c r="B190" s="33" t="s">
        <v>11</v>
      </c>
      <c r="C190" s="34"/>
      <c r="D190" s="34"/>
      <c r="E190" s="34"/>
      <c r="F190" s="34"/>
      <c r="G190" s="34"/>
      <c r="H190" s="34"/>
    </row>
    <row r="191" spans="2:8" x14ac:dyDescent="0.2">
      <c r="B191" s="33"/>
      <c r="C191" s="34"/>
      <c r="D191" s="34"/>
      <c r="E191" s="34"/>
      <c r="F191" s="34"/>
      <c r="G191" s="34"/>
      <c r="H191" s="34"/>
    </row>
    <row r="192" spans="2:8" x14ac:dyDescent="0.2">
      <c r="B192" s="31" t="s">
        <v>12</v>
      </c>
      <c r="C192" s="32">
        <f>+C187+C181</f>
        <v>0</v>
      </c>
      <c r="D192" s="32">
        <f t="shared" ref="D192:H192" si="23">+D187+D181</f>
        <v>35600</v>
      </c>
      <c r="E192" s="32">
        <f t="shared" si="23"/>
        <v>8924</v>
      </c>
      <c r="F192" s="32">
        <f t="shared" si="23"/>
        <v>15748</v>
      </c>
      <c r="G192" s="32">
        <f t="shared" si="23"/>
        <v>22395</v>
      </c>
      <c r="H192" s="32">
        <f t="shared" si="23"/>
        <v>34555</v>
      </c>
    </row>
    <row r="193" spans="2:8" x14ac:dyDescent="0.2">
      <c r="B193" s="33"/>
      <c r="C193" s="34"/>
      <c r="D193" s="34"/>
      <c r="E193" s="34"/>
      <c r="F193" s="34"/>
      <c r="G193" s="34"/>
      <c r="H193" s="34"/>
    </row>
    <row r="194" spans="2:8" x14ac:dyDescent="0.2">
      <c r="B194" s="33" t="s">
        <v>13</v>
      </c>
      <c r="C194" s="39"/>
      <c r="D194" s="39"/>
      <c r="E194" s="39"/>
      <c r="F194" s="39"/>
      <c r="G194" s="39"/>
      <c r="H194" s="39"/>
    </row>
    <row r="195" spans="2:8" x14ac:dyDescent="0.2">
      <c r="B195" s="8"/>
      <c r="C195" s="9"/>
      <c r="D195" s="9"/>
      <c r="E195" s="9"/>
      <c r="F195" s="9"/>
      <c r="G195" s="9"/>
      <c r="H195" s="9"/>
    </row>
    <row r="196" spans="2:8" x14ac:dyDescent="0.2">
      <c r="B196" s="8"/>
      <c r="C196" s="9"/>
      <c r="D196" s="9"/>
      <c r="E196" s="9"/>
      <c r="F196" s="9"/>
      <c r="G196" s="9"/>
      <c r="H196" s="9"/>
    </row>
    <row r="197" spans="2:8" x14ac:dyDescent="0.2">
      <c r="B197" s="61" t="s">
        <v>89</v>
      </c>
      <c r="C197" s="62"/>
      <c r="D197" s="62"/>
      <c r="E197" s="62"/>
      <c r="F197" s="62"/>
      <c r="G197" s="62"/>
      <c r="H197" s="63"/>
    </row>
    <row r="198" spans="2:8" ht="12.75" customHeight="1" x14ac:dyDescent="0.2">
      <c r="B198" s="45" t="s">
        <v>111</v>
      </c>
      <c r="C198" s="64" t="s">
        <v>113</v>
      </c>
      <c r="D198" s="59" t="s">
        <v>114</v>
      </c>
      <c r="E198" s="28" t="s">
        <v>3</v>
      </c>
      <c r="F198" s="28" t="s">
        <v>3</v>
      </c>
      <c r="G198" s="28" t="s">
        <v>3</v>
      </c>
      <c r="H198" s="28" t="s">
        <v>3</v>
      </c>
    </row>
    <row r="199" spans="2:8" x14ac:dyDescent="0.2">
      <c r="B199" s="25" t="s">
        <v>112</v>
      </c>
      <c r="C199" s="64"/>
      <c r="D199" s="59"/>
      <c r="E199" s="28" t="s">
        <v>4</v>
      </c>
      <c r="F199" s="28" t="s">
        <v>4</v>
      </c>
      <c r="G199" s="28" t="s">
        <v>4</v>
      </c>
      <c r="H199" s="28" t="s">
        <v>4</v>
      </c>
    </row>
    <row r="200" spans="2:8" ht="41.25" customHeight="1" x14ac:dyDescent="0.2">
      <c r="B200" s="26" t="s">
        <v>2</v>
      </c>
      <c r="C200" s="65"/>
      <c r="D200" s="60"/>
      <c r="E200" s="29" t="s">
        <v>68</v>
      </c>
      <c r="F200" s="30" t="s">
        <v>115</v>
      </c>
      <c r="G200" s="30" t="s">
        <v>69</v>
      </c>
      <c r="H200" s="30" t="s">
        <v>70</v>
      </c>
    </row>
    <row r="201" spans="2:8" x14ac:dyDescent="0.2">
      <c r="B201" s="31" t="s">
        <v>5</v>
      </c>
      <c r="C201" s="32">
        <f>+C203+C204+C205</f>
        <v>460000</v>
      </c>
      <c r="D201" s="32">
        <f t="shared" ref="D201:H201" si="24">+D203+D204+D205</f>
        <v>548618</v>
      </c>
      <c r="E201" s="32">
        <f t="shared" si="24"/>
        <v>103097</v>
      </c>
      <c r="F201" s="32">
        <f t="shared" si="24"/>
        <v>223610</v>
      </c>
      <c r="G201" s="32">
        <f t="shared" si="24"/>
        <v>326766</v>
      </c>
      <c r="H201" s="32">
        <f t="shared" si="24"/>
        <v>509024</v>
      </c>
    </row>
    <row r="202" spans="2:8" x14ac:dyDescent="0.2">
      <c r="B202" s="33" t="s">
        <v>6</v>
      </c>
      <c r="C202" s="34"/>
      <c r="D202" s="34"/>
      <c r="E202" s="34"/>
      <c r="F202" s="34"/>
      <c r="G202" s="34"/>
      <c r="H202" s="34"/>
    </row>
    <row r="203" spans="2:8" x14ac:dyDescent="0.2">
      <c r="B203" s="35" t="s">
        <v>7</v>
      </c>
      <c r="C203" s="34"/>
      <c r="D203" s="34"/>
      <c r="E203" s="34"/>
      <c r="F203" s="34"/>
      <c r="G203" s="34"/>
      <c r="H203" s="34"/>
    </row>
    <row r="204" spans="2:8" x14ac:dyDescent="0.2">
      <c r="B204" s="35" t="s">
        <v>8</v>
      </c>
      <c r="C204" s="34">
        <v>460000</v>
      </c>
      <c r="D204" s="34">
        <v>548618</v>
      </c>
      <c r="E204" s="41">
        <v>103097</v>
      </c>
      <c r="F204" s="34">
        <v>223610</v>
      </c>
      <c r="G204" s="34">
        <v>326766</v>
      </c>
      <c r="H204" s="34">
        <v>509024</v>
      </c>
    </row>
    <row r="205" spans="2:8" x14ac:dyDescent="0.2">
      <c r="B205" s="35" t="s">
        <v>9</v>
      </c>
      <c r="C205" s="34"/>
      <c r="D205" s="34"/>
      <c r="E205" s="34"/>
      <c r="F205" s="34"/>
      <c r="G205" s="34"/>
      <c r="H205" s="34"/>
    </row>
    <row r="206" spans="2:8" x14ac:dyDescent="0.2">
      <c r="B206" s="33"/>
      <c r="C206" s="34"/>
      <c r="D206" s="34"/>
      <c r="E206" s="34"/>
      <c r="F206" s="34"/>
      <c r="G206" s="34"/>
      <c r="H206" s="34"/>
    </row>
    <row r="207" spans="2:8" s="6" customFormat="1" ht="31.5" x14ac:dyDescent="0.2">
      <c r="B207" s="31" t="s">
        <v>10</v>
      </c>
      <c r="C207" s="32">
        <f>+SUM(C208:C211)</f>
        <v>0</v>
      </c>
      <c r="D207" s="32">
        <f t="shared" ref="D207:H207" si="25">+SUM(D208:D211)</f>
        <v>0</v>
      </c>
      <c r="E207" s="32">
        <f t="shared" si="25"/>
        <v>0</v>
      </c>
      <c r="F207" s="32">
        <f t="shared" si="25"/>
        <v>0</v>
      </c>
      <c r="G207" s="32">
        <f t="shared" si="25"/>
        <v>0</v>
      </c>
      <c r="H207" s="32">
        <f t="shared" si="25"/>
        <v>0</v>
      </c>
    </row>
    <row r="208" spans="2:8" x14ac:dyDescent="0.2">
      <c r="B208" s="33" t="s">
        <v>17</v>
      </c>
      <c r="C208" s="34"/>
      <c r="D208" s="34"/>
      <c r="E208" s="34"/>
      <c r="F208" s="34"/>
      <c r="G208" s="34"/>
      <c r="H208" s="34"/>
    </row>
    <row r="209" spans="2:8" hidden="1" x14ac:dyDescent="0.2">
      <c r="B209" s="33" t="s">
        <v>11</v>
      </c>
      <c r="C209" s="34"/>
      <c r="D209" s="34"/>
      <c r="E209" s="34"/>
      <c r="F209" s="34"/>
      <c r="G209" s="34"/>
      <c r="H209" s="34"/>
    </row>
    <row r="210" spans="2:8" hidden="1" x14ac:dyDescent="0.2">
      <c r="B210" s="33" t="s">
        <v>11</v>
      </c>
      <c r="C210" s="34"/>
      <c r="D210" s="34"/>
      <c r="E210" s="34"/>
      <c r="F210" s="34"/>
      <c r="G210" s="34"/>
      <c r="H210" s="34"/>
    </row>
    <row r="211" spans="2:8" x14ac:dyDescent="0.2">
      <c r="B211" s="33"/>
      <c r="C211" s="34"/>
      <c r="D211" s="34"/>
      <c r="E211" s="34"/>
      <c r="F211" s="34"/>
      <c r="G211" s="34"/>
      <c r="H211" s="34"/>
    </row>
    <row r="212" spans="2:8" x14ac:dyDescent="0.2">
      <c r="B212" s="31" t="s">
        <v>12</v>
      </c>
      <c r="C212" s="32">
        <f>+C207+C201</f>
        <v>460000</v>
      </c>
      <c r="D212" s="32">
        <f t="shared" ref="D212:H212" si="26">+D207+D201</f>
        <v>548618</v>
      </c>
      <c r="E212" s="32">
        <f t="shared" si="26"/>
        <v>103097</v>
      </c>
      <c r="F212" s="32">
        <f t="shared" si="26"/>
        <v>223610</v>
      </c>
      <c r="G212" s="32">
        <f t="shared" si="26"/>
        <v>326766</v>
      </c>
      <c r="H212" s="32">
        <f t="shared" si="26"/>
        <v>509024</v>
      </c>
    </row>
    <row r="213" spans="2:8" x14ac:dyDescent="0.2">
      <c r="B213" s="33"/>
      <c r="C213" s="34"/>
      <c r="D213" s="34"/>
      <c r="E213" s="34"/>
      <c r="F213" s="34"/>
      <c r="G213" s="34"/>
      <c r="H213" s="34"/>
    </row>
    <row r="214" spans="2:8" x14ac:dyDescent="0.2">
      <c r="B214" s="33" t="s">
        <v>13</v>
      </c>
      <c r="C214" s="39"/>
      <c r="D214" s="39"/>
      <c r="E214" s="39"/>
      <c r="F214" s="39"/>
      <c r="G214" s="39"/>
      <c r="H214" s="39"/>
    </row>
    <row r="215" spans="2:8" x14ac:dyDescent="0.2">
      <c r="B215" s="8"/>
      <c r="C215" s="9"/>
      <c r="D215" s="9"/>
      <c r="E215" s="9"/>
      <c r="F215" s="9"/>
      <c r="G215" s="9"/>
      <c r="H215" s="9"/>
    </row>
    <row r="216" spans="2:8" x14ac:dyDescent="0.2">
      <c r="B216" s="8"/>
      <c r="C216" s="9"/>
      <c r="D216" s="9"/>
      <c r="E216" s="9"/>
      <c r="F216" s="9"/>
      <c r="G216" s="9"/>
      <c r="H216" s="9"/>
    </row>
    <row r="217" spans="2:8" ht="32.25" customHeight="1" x14ac:dyDescent="0.2">
      <c r="B217" s="61" t="s">
        <v>90</v>
      </c>
      <c r="C217" s="62"/>
      <c r="D217" s="62"/>
      <c r="E217" s="62"/>
      <c r="F217" s="62"/>
      <c r="G217" s="62"/>
      <c r="H217" s="63"/>
    </row>
    <row r="218" spans="2:8" ht="12.75" customHeight="1" x14ac:dyDescent="0.2">
      <c r="B218" s="45" t="s">
        <v>111</v>
      </c>
      <c r="C218" s="64" t="s">
        <v>113</v>
      </c>
      <c r="D218" s="59" t="s">
        <v>114</v>
      </c>
      <c r="E218" s="28" t="s">
        <v>3</v>
      </c>
      <c r="F218" s="28" t="s">
        <v>3</v>
      </c>
      <c r="G218" s="28" t="s">
        <v>3</v>
      </c>
      <c r="H218" s="28" t="s">
        <v>3</v>
      </c>
    </row>
    <row r="219" spans="2:8" x14ac:dyDescent="0.2">
      <c r="B219" s="25" t="s">
        <v>112</v>
      </c>
      <c r="C219" s="64"/>
      <c r="D219" s="59"/>
      <c r="E219" s="28" t="s">
        <v>4</v>
      </c>
      <c r="F219" s="28" t="s">
        <v>4</v>
      </c>
      <c r="G219" s="28" t="s">
        <v>4</v>
      </c>
      <c r="H219" s="28" t="s">
        <v>4</v>
      </c>
    </row>
    <row r="220" spans="2:8" ht="41.25" customHeight="1" x14ac:dyDescent="0.2">
      <c r="B220" s="26" t="s">
        <v>2</v>
      </c>
      <c r="C220" s="65"/>
      <c r="D220" s="60"/>
      <c r="E220" s="29" t="s">
        <v>68</v>
      </c>
      <c r="F220" s="30" t="s">
        <v>115</v>
      </c>
      <c r="G220" s="30" t="s">
        <v>69</v>
      </c>
      <c r="H220" s="30" t="s">
        <v>70</v>
      </c>
    </row>
    <row r="221" spans="2:8" x14ac:dyDescent="0.2">
      <c r="B221" s="31" t="s">
        <v>5</v>
      </c>
      <c r="C221" s="32">
        <f>+C223+C224+C225</f>
        <v>37291700</v>
      </c>
      <c r="D221" s="32">
        <f t="shared" ref="D221:H221" si="27">+D223+D224+D225</f>
        <v>43975920</v>
      </c>
      <c r="E221" s="32">
        <f t="shared" si="27"/>
        <v>8416769</v>
      </c>
      <c r="F221" s="32">
        <f t="shared" si="27"/>
        <v>19112006</v>
      </c>
      <c r="G221" s="32">
        <f t="shared" si="27"/>
        <v>30659121</v>
      </c>
      <c r="H221" s="32">
        <f t="shared" si="27"/>
        <v>43509456</v>
      </c>
    </row>
    <row r="222" spans="2:8" x14ac:dyDescent="0.2">
      <c r="B222" s="33" t="s">
        <v>6</v>
      </c>
      <c r="C222" s="34"/>
      <c r="D222" s="34"/>
      <c r="E222" s="34"/>
      <c r="F222" s="34"/>
      <c r="G222" s="34"/>
      <c r="H222" s="34"/>
    </row>
    <row r="223" spans="2:8" x14ac:dyDescent="0.2">
      <c r="B223" s="35" t="s">
        <v>7</v>
      </c>
      <c r="C223" s="34">
        <v>24881600</v>
      </c>
      <c r="D223" s="34">
        <v>26532456</v>
      </c>
      <c r="E223" s="36">
        <v>6392923</v>
      </c>
      <c r="F223" s="34">
        <v>13539479</v>
      </c>
      <c r="G223" s="34">
        <v>20015266</v>
      </c>
      <c r="H223" s="34">
        <v>26416493</v>
      </c>
    </row>
    <row r="224" spans="2:8" x14ac:dyDescent="0.2">
      <c r="B224" s="35" t="s">
        <v>8</v>
      </c>
      <c r="C224" s="34">
        <v>7408100</v>
      </c>
      <c r="D224" s="34">
        <v>11542598</v>
      </c>
      <c r="E224" s="36">
        <v>1762512</v>
      </c>
      <c r="F224" s="34">
        <v>4388777</v>
      </c>
      <c r="G224" s="34">
        <v>9007821</v>
      </c>
      <c r="H224" s="34">
        <v>11268016</v>
      </c>
    </row>
    <row r="225" spans="2:8" x14ac:dyDescent="0.2">
      <c r="B225" s="35" t="s">
        <v>9</v>
      </c>
      <c r="C225" s="34">
        <v>5002000</v>
      </c>
      <c r="D225" s="34">
        <v>5900866</v>
      </c>
      <c r="E225" s="36">
        <v>261334</v>
      </c>
      <c r="F225" s="34">
        <v>1183750</v>
      </c>
      <c r="G225" s="34">
        <v>1636034</v>
      </c>
      <c r="H225" s="34">
        <v>5824947</v>
      </c>
    </row>
    <row r="226" spans="2:8" x14ac:dyDescent="0.2">
      <c r="B226" s="33"/>
      <c r="C226" s="34"/>
      <c r="D226" s="34"/>
      <c r="E226" s="34"/>
      <c r="F226" s="34"/>
      <c r="G226" s="34"/>
      <c r="H226" s="34"/>
    </row>
    <row r="227" spans="2:8" s="6" customFormat="1" ht="31.5" x14ac:dyDescent="0.2">
      <c r="B227" s="31" t="s">
        <v>10</v>
      </c>
      <c r="C227" s="32">
        <f t="shared" ref="C227:H227" si="28">+SUM(C228:C231)</f>
        <v>0</v>
      </c>
      <c r="D227" s="32">
        <f t="shared" si="28"/>
        <v>0</v>
      </c>
      <c r="E227" s="32">
        <f t="shared" si="28"/>
        <v>0</v>
      </c>
      <c r="F227" s="32">
        <f t="shared" si="28"/>
        <v>0</v>
      </c>
      <c r="G227" s="32">
        <f t="shared" si="28"/>
        <v>0</v>
      </c>
      <c r="H227" s="32">
        <f t="shared" si="28"/>
        <v>0</v>
      </c>
    </row>
    <row r="228" spans="2:8" x14ac:dyDescent="0.2">
      <c r="B228" s="33" t="s">
        <v>17</v>
      </c>
      <c r="C228" s="34"/>
      <c r="D228" s="34"/>
      <c r="E228" s="34"/>
      <c r="F228" s="34"/>
      <c r="G228" s="34"/>
      <c r="H228" s="34"/>
    </row>
    <row r="229" spans="2:8" hidden="1" x14ac:dyDescent="0.2">
      <c r="B229" s="33" t="s">
        <v>11</v>
      </c>
      <c r="C229" s="34"/>
      <c r="D229" s="34"/>
      <c r="E229" s="34"/>
      <c r="F229" s="34"/>
      <c r="G229" s="34"/>
      <c r="H229" s="34"/>
    </row>
    <row r="230" spans="2:8" hidden="1" x14ac:dyDescent="0.2">
      <c r="B230" s="33" t="s">
        <v>11</v>
      </c>
      <c r="C230" s="34"/>
      <c r="D230" s="34"/>
      <c r="E230" s="34"/>
      <c r="F230" s="34"/>
      <c r="G230" s="34"/>
      <c r="H230" s="34"/>
    </row>
    <row r="231" spans="2:8" ht="31.5" x14ac:dyDescent="0.2">
      <c r="B231" s="37" t="s">
        <v>79</v>
      </c>
      <c r="C231" s="34">
        <v>0</v>
      </c>
      <c r="D231" s="34"/>
      <c r="E231" s="34"/>
      <c r="F231" s="34"/>
      <c r="G231" s="34"/>
      <c r="H231" s="34"/>
    </row>
    <row r="232" spans="2:8" x14ac:dyDescent="0.2">
      <c r="B232" s="31" t="s">
        <v>12</v>
      </c>
      <c r="C232" s="32">
        <f t="shared" ref="C232:H232" si="29">+C227+C221</f>
        <v>37291700</v>
      </c>
      <c r="D232" s="32">
        <f t="shared" si="29"/>
        <v>43975920</v>
      </c>
      <c r="E232" s="32">
        <f t="shared" si="29"/>
        <v>8416769</v>
      </c>
      <c r="F232" s="32">
        <f t="shared" si="29"/>
        <v>19112006</v>
      </c>
      <c r="G232" s="32">
        <f t="shared" si="29"/>
        <v>30659121</v>
      </c>
      <c r="H232" s="32">
        <f t="shared" si="29"/>
        <v>43509456</v>
      </c>
    </row>
    <row r="233" spans="2:8" x14ac:dyDescent="0.2">
      <c r="B233" s="33"/>
      <c r="C233" s="34"/>
      <c r="D233" s="34"/>
      <c r="E233" s="34"/>
      <c r="F233" s="34"/>
      <c r="G233" s="34"/>
      <c r="H233" s="34"/>
    </row>
    <row r="234" spans="2:8" x14ac:dyDescent="0.2">
      <c r="B234" s="33" t="s">
        <v>13</v>
      </c>
      <c r="C234" s="39">
        <v>661</v>
      </c>
      <c r="D234" s="39">
        <v>661</v>
      </c>
      <c r="E234" s="39">
        <v>559</v>
      </c>
      <c r="F234" s="39">
        <v>550</v>
      </c>
      <c r="G234" s="39">
        <v>543</v>
      </c>
      <c r="H234" s="39">
        <v>565</v>
      </c>
    </row>
    <row r="235" spans="2:8" x14ac:dyDescent="0.2">
      <c r="B235" s="8"/>
      <c r="C235" s="9"/>
      <c r="D235" s="9"/>
      <c r="E235" s="9"/>
      <c r="F235" s="9"/>
      <c r="G235" s="9"/>
      <c r="H235" s="9"/>
    </row>
    <row r="236" spans="2:8" x14ac:dyDescent="0.2">
      <c r="B236" s="8"/>
      <c r="C236" s="9"/>
      <c r="D236" s="9"/>
      <c r="E236" s="9"/>
      <c r="F236" s="9"/>
      <c r="G236" s="9"/>
      <c r="H236" s="9"/>
    </row>
    <row r="237" spans="2:8" x14ac:dyDescent="0.2">
      <c r="B237" s="61" t="s">
        <v>91</v>
      </c>
      <c r="C237" s="62"/>
      <c r="D237" s="62"/>
      <c r="E237" s="62"/>
      <c r="F237" s="62"/>
      <c r="G237" s="62"/>
      <c r="H237" s="63"/>
    </row>
    <row r="238" spans="2:8" ht="12.75" customHeight="1" x14ac:dyDescent="0.2">
      <c r="B238" s="45" t="s">
        <v>111</v>
      </c>
      <c r="C238" s="64" t="s">
        <v>113</v>
      </c>
      <c r="D238" s="59" t="s">
        <v>114</v>
      </c>
      <c r="E238" s="28" t="s">
        <v>3</v>
      </c>
      <c r="F238" s="28" t="s">
        <v>3</v>
      </c>
      <c r="G238" s="28" t="s">
        <v>3</v>
      </c>
      <c r="H238" s="28" t="s">
        <v>3</v>
      </c>
    </row>
    <row r="239" spans="2:8" x14ac:dyDescent="0.2">
      <c r="B239" s="25" t="s">
        <v>112</v>
      </c>
      <c r="C239" s="64"/>
      <c r="D239" s="59"/>
      <c r="E239" s="28" t="s">
        <v>4</v>
      </c>
      <c r="F239" s="28" t="s">
        <v>4</v>
      </c>
      <c r="G239" s="28" t="s">
        <v>4</v>
      </c>
      <c r="H239" s="28" t="s">
        <v>4</v>
      </c>
    </row>
    <row r="240" spans="2:8" ht="41.25" customHeight="1" x14ac:dyDescent="0.2">
      <c r="B240" s="26" t="s">
        <v>2</v>
      </c>
      <c r="C240" s="65"/>
      <c r="D240" s="60"/>
      <c r="E240" s="29" t="s">
        <v>68</v>
      </c>
      <c r="F240" s="30" t="s">
        <v>115</v>
      </c>
      <c r="G240" s="30" t="s">
        <v>69</v>
      </c>
      <c r="H240" s="30" t="s">
        <v>70</v>
      </c>
    </row>
    <row r="241" spans="2:8" x14ac:dyDescent="0.2">
      <c r="B241" s="31" t="s">
        <v>5</v>
      </c>
      <c r="C241" s="32">
        <f>+C243+C244+C245</f>
        <v>98993000</v>
      </c>
      <c r="D241" s="32">
        <f t="shared" ref="D241:H241" si="30">+D243+D244+D245</f>
        <v>111461410</v>
      </c>
      <c r="E241" s="32">
        <f t="shared" si="30"/>
        <v>25447025</v>
      </c>
      <c r="F241" s="32">
        <f t="shared" si="30"/>
        <v>51880326</v>
      </c>
      <c r="G241" s="32">
        <f t="shared" si="30"/>
        <v>73363569</v>
      </c>
      <c r="H241" s="32">
        <f t="shared" si="30"/>
        <v>110766743</v>
      </c>
    </row>
    <row r="242" spans="2:8" x14ac:dyDescent="0.2">
      <c r="B242" s="33" t="s">
        <v>6</v>
      </c>
      <c r="C242" s="34"/>
      <c r="D242" s="34"/>
      <c r="E242" s="34"/>
      <c r="F242" s="34"/>
      <c r="G242" s="34"/>
      <c r="H242" s="34"/>
    </row>
    <row r="243" spans="2:8" x14ac:dyDescent="0.2">
      <c r="B243" s="35" t="s">
        <v>7</v>
      </c>
      <c r="C243" s="34">
        <v>18811100</v>
      </c>
      <c r="D243" s="34">
        <v>19272379</v>
      </c>
      <c r="E243" s="36">
        <v>3962279</v>
      </c>
      <c r="F243" s="34">
        <v>9283104</v>
      </c>
      <c r="G243" s="34">
        <v>14012704.5</v>
      </c>
      <c r="H243" s="34">
        <v>18815298</v>
      </c>
    </row>
    <row r="244" spans="2:8" x14ac:dyDescent="0.2">
      <c r="B244" s="35" t="s">
        <v>8</v>
      </c>
      <c r="C244" s="34">
        <v>77874600</v>
      </c>
      <c r="D244" s="34">
        <v>87678001</v>
      </c>
      <c r="E244" s="36">
        <v>21325507</v>
      </c>
      <c r="F244" s="34">
        <v>42168504</v>
      </c>
      <c r="G244" s="34">
        <v>58385655.5</v>
      </c>
      <c r="H244" s="34">
        <v>87623352</v>
      </c>
    </row>
    <row r="245" spans="2:8" x14ac:dyDescent="0.2">
      <c r="B245" s="35" t="s">
        <v>9</v>
      </c>
      <c r="C245" s="34">
        <v>2307300</v>
      </c>
      <c r="D245" s="34">
        <v>4511030</v>
      </c>
      <c r="E245" s="36">
        <v>159239</v>
      </c>
      <c r="F245" s="34">
        <v>428718</v>
      </c>
      <c r="G245" s="34">
        <v>965209</v>
      </c>
      <c r="H245" s="34">
        <v>4328093</v>
      </c>
    </row>
    <row r="246" spans="2:8" x14ac:dyDescent="0.2">
      <c r="B246" s="33"/>
      <c r="C246" s="34"/>
      <c r="D246" s="34"/>
      <c r="E246" s="34"/>
      <c r="F246" s="34"/>
      <c r="G246" s="34"/>
      <c r="H246" s="34"/>
    </row>
    <row r="247" spans="2:8" s="6" customFormat="1" ht="31.5" x14ac:dyDescent="0.2">
      <c r="B247" s="31" t="s">
        <v>10</v>
      </c>
      <c r="C247" s="32">
        <f>+SUM(C248:C251)</f>
        <v>500000</v>
      </c>
      <c r="D247" s="32">
        <f t="shared" ref="D247:H247" si="31">+SUM(D248:D251)</f>
        <v>335771</v>
      </c>
      <c r="E247" s="32">
        <f t="shared" si="31"/>
        <v>0</v>
      </c>
      <c r="F247" s="32">
        <f t="shared" si="31"/>
        <v>0</v>
      </c>
      <c r="G247" s="32">
        <f t="shared" si="31"/>
        <v>0</v>
      </c>
      <c r="H247" s="32">
        <f t="shared" si="31"/>
        <v>0</v>
      </c>
    </row>
    <row r="248" spans="2:8" x14ac:dyDescent="0.2">
      <c r="B248" s="33" t="s">
        <v>17</v>
      </c>
      <c r="C248" s="34"/>
      <c r="D248" s="34"/>
      <c r="E248" s="34"/>
      <c r="F248" s="34"/>
      <c r="G248" s="34"/>
      <c r="H248" s="34"/>
    </row>
    <row r="249" spans="2:8" ht="31.5" x14ac:dyDescent="0.2">
      <c r="B249" s="33" t="s">
        <v>66</v>
      </c>
      <c r="C249" s="38">
        <v>500000</v>
      </c>
      <c r="D249" s="34">
        <v>335771</v>
      </c>
      <c r="E249" s="34"/>
      <c r="F249" s="34"/>
      <c r="G249" s="34"/>
      <c r="H249" s="34"/>
    </row>
    <row r="250" spans="2:8" hidden="1" x14ac:dyDescent="0.2">
      <c r="B250" s="33" t="s">
        <v>11</v>
      </c>
      <c r="C250" s="34"/>
      <c r="D250" s="34"/>
      <c r="E250" s="34"/>
      <c r="F250" s="34"/>
      <c r="G250" s="34"/>
      <c r="H250" s="34"/>
    </row>
    <row r="251" spans="2:8" x14ac:dyDescent="0.2">
      <c r="B251" s="33"/>
      <c r="C251" s="34"/>
      <c r="D251" s="34"/>
      <c r="E251" s="34"/>
      <c r="F251" s="34"/>
      <c r="G251" s="34"/>
      <c r="H251" s="34"/>
    </row>
    <row r="252" spans="2:8" x14ac:dyDescent="0.2">
      <c r="B252" s="31" t="s">
        <v>12</v>
      </c>
      <c r="C252" s="32">
        <f>+C247+C241</f>
        <v>99493000</v>
      </c>
      <c r="D252" s="32">
        <f>+D247+D241</f>
        <v>111797181</v>
      </c>
      <c r="E252" s="32">
        <f t="shared" ref="E252:H252" si="32">+E247+E241</f>
        <v>25447025</v>
      </c>
      <c r="F252" s="32">
        <f t="shared" si="32"/>
        <v>51880326</v>
      </c>
      <c r="G252" s="32">
        <f t="shared" si="32"/>
        <v>73363569</v>
      </c>
      <c r="H252" s="32">
        <f t="shared" si="32"/>
        <v>110766743</v>
      </c>
    </row>
    <row r="253" spans="2:8" x14ac:dyDescent="0.2">
      <c r="B253" s="33"/>
      <c r="C253" s="34"/>
      <c r="D253" s="34"/>
      <c r="E253" s="34"/>
      <c r="F253" s="34"/>
      <c r="G253" s="34"/>
      <c r="H253" s="34"/>
    </row>
    <row r="254" spans="2:8" x14ac:dyDescent="0.2">
      <c r="B254" s="33" t="s">
        <v>13</v>
      </c>
      <c r="C254" s="39">
        <v>707</v>
      </c>
      <c r="D254" s="39">
        <v>707</v>
      </c>
      <c r="E254" s="39">
        <v>611</v>
      </c>
      <c r="F254" s="39">
        <v>621</v>
      </c>
      <c r="G254" s="39">
        <v>634</v>
      </c>
      <c r="H254" s="39">
        <v>620</v>
      </c>
    </row>
    <row r="255" spans="2:8" x14ac:dyDescent="0.2">
      <c r="B255" s="8"/>
      <c r="C255" s="9"/>
      <c r="D255" s="9"/>
      <c r="E255" s="9"/>
      <c r="F255" s="9"/>
      <c r="G255" s="9"/>
      <c r="H255" s="9"/>
    </row>
    <row r="256" spans="2:8" x14ac:dyDescent="0.2">
      <c r="B256" s="8"/>
      <c r="C256" s="9"/>
      <c r="D256" s="9"/>
      <c r="E256" s="9"/>
      <c r="F256" s="9"/>
      <c r="G256" s="9"/>
      <c r="H256" s="9"/>
    </row>
    <row r="257" spans="2:8" x14ac:dyDescent="0.2">
      <c r="B257" s="61" t="s">
        <v>92</v>
      </c>
      <c r="C257" s="62"/>
      <c r="D257" s="62"/>
      <c r="E257" s="62"/>
      <c r="F257" s="62"/>
      <c r="G257" s="62"/>
      <c r="H257" s="63"/>
    </row>
    <row r="258" spans="2:8" ht="12.75" customHeight="1" x14ac:dyDescent="0.2">
      <c r="B258" s="45" t="s">
        <v>111</v>
      </c>
      <c r="C258" s="64" t="s">
        <v>113</v>
      </c>
      <c r="D258" s="59" t="s">
        <v>114</v>
      </c>
      <c r="E258" s="28" t="s">
        <v>3</v>
      </c>
      <c r="F258" s="28" t="s">
        <v>3</v>
      </c>
      <c r="G258" s="28" t="s">
        <v>3</v>
      </c>
      <c r="H258" s="28" t="s">
        <v>3</v>
      </c>
    </row>
    <row r="259" spans="2:8" x14ac:dyDescent="0.2">
      <c r="B259" s="25" t="s">
        <v>112</v>
      </c>
      <c r="C259" s="64"/>
      <c r="D259" s="59"/>
      <c r="E259" s="28" t="s">
        <v>4</v>
      </c>
      <c r="F259" s="28" t="s">
        <v>4</v>
      </c>
      <c r="G259" s="28" t="s">
        <v>4</v>
      </c>
      <c r="H259" s="28" t="s">
        <v>4</v>
      </c>
    </row>
    <row r="260" spans="2:8" ht="41.25" customHeight="1" x14ac:dyDescent="0.2">
      <c r="B260" s="26" t="s">
        <v>2</v>
      </c>
      <c r="C260" s="65"/>
      <c r="D260" s="60"/>
      <c r="E260" s="29" t="s">
        <v>68</v>
      </c>
      <c r="F260" s="30" t="s">
        <v>115</v>
      </c>
      <c r="G260" s="30" t="s">
        <v>69</v>
      </c>
      <c r="H260" s="30" t="s">
        <v>70</v>
      </c>
    </row>
    <row r="261" spans="2:8" x14ac:dyDescent="0.2">
      <c r="B261" s="31" t="s">
        <v>5</v>
      </c>
      <c r="C261" s="32">
        <f>+C263+C264+C265</f>
        <v>1032200</v>
      </c>
      <c r="D261" s="32">
        <f t="shared" ref="D261:H261" si="33">+D263+D264+D265</f>
        <v>1130372</v>
      </c>
      <c r="E261" s="32">
        <f t="shared" si="33"/>
        <v>220924</v>
      </c>
      <c r="F261" s="32">
        <f t="shared" si="33"/>
        <v>461812</v>
      </c>
      <c r="G261" s="32">
        <f t="shared" si="33"/>
        <v>662638</v>
      </c>
      <c r="H261" s="32">
        <f t="shared" si="33"/>
        <v>1036571</v>
      </c>
    </row>
    <row r="262" spans="2:8" x14ac:dyDescent="0.2">
      <c r="B262" s="33" t="s">
        <v>6</v>
      </c>
      <c r="C262" s="34"/>
      <c r="D262" s="34"/>
      <c r="E262" s="34"/>
      <c r="F262" s="34"/>
      <c r="G262" s="34"/>
      <c r="H262" s="34"/>
    </row>
    <row r="263" spans="2:8" x14ac:dyDescent="0.2">
      <c r="B263" s="35" t="s">
        <v>7</v>
      </c>
      <c r="C263" s="34">
        <v>734400</v>
      </c>
      <c r="D263" s="34">
        <v>749097</v>
      </c>
      <c r="E263" s="36">
        <v>181659</v>
      </c>
      <c r="F263" s="34">
        <v>369298</v>
      </c>
      <c r="G263" s="34">
        <v>529351</v>
      </c>
      <c r="H263" s="34">
        <v>747784</v>
      </c>
    </row>
    <row r="264" spans="2:8" x14ac:dyDescent="0.2">
      <c r="B264" s="35" t="s">
        <v>8</v>
      </c>
      <c r="C264" s="34">
        <v>272800</v>
      </c>
      <c r="D264" s="34">
        <v>356275</v>
      </c>
      <c r="E264" s="36">
        <v>39265</v>
      </c>
      <c r="F264" s="34">
        <v>92514</v>
      </c>
      <c r="G264" s="34">
        <v>123297</v>
      </c>
      <c r="H264" s="34">
        <v>265434</v>
      </c>
    </row>
    <row r="265" spans="2:8" x14ac:dyDescent="0.2">
      <c r="B265" s="35" t="s">
        <v>9</v>
      </c>
      <c r="C265" s="34">
        <v>25000</v>
      </c>
      <c r="D265" s="34">
        <v>25000</v>
      </c>
      <c r="E265" s="34"/>
      <c r="F265" s="34"/>
      <c r="G265" s="34">
        <v>9990</v>
      </c>
      <c r="H265" s="34">
        <v>23353</v>
      </c>
    </row>
    <row r="266" spans="2:8" x14ac:dyDescent="0.2">
      <c r="B266" s="33"/>
      <c r="C266" s="34"/>
      <c r="D266" s="34"/>
      <c r="E266" s="34"/>
      <c r="F266" s="34"/>
      <c r="G266" s="34"/>
      <c r="H266" s="34"/>
    </row>
    <row r="267" spans="2:8" s="6" customFormat="1" ht="31.5" x14ac:dyDescent="0.2">
      <c r="B267" s="31" t="s">
        <v>10</v>
      </c>
      <c r="C267" s="32">
        <f>+SUM(C268:C271)</f>
        <v>80000</v>
      </c>
      <c r="D267" s="32">
        <f>+SUM(D268:D273)</f>
        <v>129859</v>
      </c>
      <c r="E267" s="32">
        <f t="shared" ref="E267:H267" si="34">+SUM(E268:E273)</f>
        <v>0</v>
      </c>
      <c r="F267" s="32">
        <f t="shared" si="34"/>
        <v>0</v>
      </c>
      <c r="G267" s="32">
        <f t="shared" si="34"/>
        <v>0</v>
      </c>
      <c r="H267" s="32">
        <f t="shared" si="34"/>
        <v>129859</v>
      </c>
    </row>
    <row r="268" spans="2:8" x14ac:dyDescent="0.2">
      <c r="B268" s="33" t="s">
        <v>17</v>
      </c>
      <c r="C268" s="34"/>
      <c r="D268" s="34"/>
      <c r="E268" s="34"/>
      <c r="F268" s="34"/>
      <c r="G268" s="34"/>
      <c r="H268" s="34"/>
    </row>
    <row r="269" spans="2:8" hidden="1" x14ac:dyDescent="0.2">
      <c r="B269" s="33" t="s">
        <v>11</v>
      </c>
      <c r="C269" s="34"/>
      <c r="D269" s="34"/>
      <c r="E269" s="34"/>
      <c r="F269" s="34"/>
      <c r="G269" s="34"/>
      <c r="H269" s="34"/>
    </row>
    <row r="270" spans="2:8" hidden="1" x14ac:dyDescent="0.2">
      <c r="B270" s="33" t="s">
        <v>11</v>
      </c>
      <c r="C270" s="34"/>
      <c r="D270" s="34"/>
      <c r="E270" s="34"/>
      <c r="F270" s="34"/>
      <c r="G270" s="34"/>
      <c r="H270" s="34"/>
    </row>
    <row r="271" spans="2:8" ht="31.5" x14ac:dyDescent="0.2">
      <c r="B271" s="47" t="s">
        <v>78</v>
      </c>
      <c r="C271" s="34">
        <v>80000</v>
      </c>
      <c r="D271" s="34">
        <v>0</v>
      </c>
      <c r="E271" s="34"/>
      <c r="F271" s="34"/>
      <c r="G271" s="34"/>
      <c r="H271" s="34"/>
    </row>
    <row r="272" spans="2:8" ht="60" customHeight="1" x14ac:dyDescent="0.2">
      <c r="B272" s="47" t="s">
        <v>104</v>
      </c>
      <c r="C272" s="34"/>
      <c r="D272" s="34">
        <f>85986-10907</f>
        <v>75079</v>
      </c>
      <c r="E272" s="34"/>
      <c r="F272" s="34"/>
      <c r="G272" s="34"/>
      <c r="H272" s="34">
        <v>75079</v>
      </c>
    </row>
    <row r="273" spans="2:8" ht="78" customHeight="1" x14ac:dyDescent="0.2">
      <c r="B273" s="47" t="s">
        <v>103</v>
      </c>
      <c r="C273" s="34"/>
      <c r="D273" s="34">
        <v>54780</v>
      </c>
      <c r="E273" s="34"/>
      <c r="F273" s="34"/>
      <c r="G273" s="34"/>
      <c r="H273" s="34">
        <v>54780</v>
      </c>
    </row>
    <row r="274" spans="2:8" x14ac:dyDescent="0.2">
      <c r="B274" s="31" t="s">
        <v>12</v>
      </c>
      <c r="C274" s="32">
        <f>+C267+C261</f>
        <v>1112200</v>
      </c>
      <c r="D274" s="32">
        <f t="shared" ref="D274:H274" si="35">+D267+D261</f>
        <v>1260231</v>
      </c>
      <c r="E274" s="32">
        <f t="shared" si="35"/>
        <v>220924</v>
      </c>
      <c r="F274" s="32">
        <f t="shared" si="35"/>
        <v>461812</v>
      </c>
      <c r="G274" s="32">
        <f t="shared" si="35"/>
        <v>662638</v>
      </c>
      <c r="H274" s="32">
        <f t="shared" si="35"/>
        <v>1166430</v>
      </c>
    </row>
    <row r="275" spans="2:8" x14ac:dyDescent="0.2">
      <c r="B275" s="33"/>
      <c r="C275" s="34"/>
      <c r="D275" s="34"/>
      <c r="E275" s="34"/>
      <c r="F275" s="34"/>
      <c r="G275" s="34"/>
      <c r="H275" s="34"/>
    </row>
    <row r="276" spans="2:8" x14ac:dyDescent="0.2">
      <c r="B276" s="33" t="s">
        <v>13</v>
      </c>
      <c r="C276" s="39">
        <v>21</v>
      </c>
      <c r="D276" s="39">
        <v>21</v>
      </c>
      <c r="E276" s="39">
        <v>19</v>
      </c>
      <c r="F276" s="39">
        <v>19</v>
      </c>
      <c r="G276" s="39">
        <v>19</v>
      </c>
      <c r="H276" s="39">
        <v>15</v>
      </c>
    </row>
    <row r="277" spans="2:8" x14ac:dyDescent="0.2">
      <c r="B277" s="8"/>
      <c r="C277" s="9"/>
      <c r="D277" s="9"/>
      <c r="E277" s="9"/>
      <c r="F277" s="9"/>
      <c r="G277" s="9"/>
      <c r="H277" s="9"/>
    </row>
    <row r="278" spans="2:8" x14ac:dyDescent="0.2">
      <c r="B278" s="8"/>
      <c r="C278" s="9"/>
      <c r="D278" s="9"/>
      <c r="E278" s="9"/>
      <c r="F278" s="9"/>
      <c r="G278" s="9"/>
      <c r="H278" s="9"/>
    </row>
    <row r="279" spans="2:8" x14ac:dyDescent="0.2">
      <c r="B279" s="61" t="s">
        <v>93</v>
      </c>
      <c r="C279" s="62"/>
      <c r="D279" s="62"/>
      <c r="E279" s="62"/>
      <c r="F279" s="62"/>
      <c r="G279" s="62"/>
      <c r="H279" s="63"/>
    </row>
    <row r="280" spans="2:8" ht="12.75" customHeight="1" x14ac:dyDescent="0.2">
      <c r="B280" s="45" t="s">
        <v>111</v>
      </c>
      <c r="C280" s="64" t="s">
        <v>113</v>
      </c>
      <c r="D280" s="59" t="s">
        <v>114</v>
      </c>
      <c r="E280" s="28" t="s">
        <v>3</v>
      </c>
      <c r="F280" s="28" t="s">
        <v>3</v>
      </c>
      <c r="G280" s="28" t="s">
        <v>3</v>
      </c>
      <c r="H280" s="28" t="s">
        <v>3</v>
      </c>
    </row>
    <row r="281" spans="2:8" x14ac:dyDescent="0.2">
      <c r="B281" s="25" t="s">
        <v>112</v>
      </c>
      <c r="C281" s="64"/>
      <c r="D281" s="59"/>
      <c r="E281" s="28" t="s">
        <v>4</v>
      </c>
      <c r="F281" s="28" t="s">
        <v>4</v>
      </c>
      <c r="G281" s="28" t="s">
        <v>4</v>
      </c>
      <c r="H281" s="28" t="s">
        <v>4</v>
      </c>
    </row>
    <row r="282" spans="2:8" ht="41.25" customHeight="1" x14ac:dyDescent="0.2">
      <c r="B282" s="26" t="s">
        <v>2</v>
      </c>
      <c r="C282" s="65"/>
      <c r="D282" s="60"/>
      <c r="E282" s="29" t="s">
        <v>68</v>
      </c>
      <c r="F282" s="30" t="s">
        <v>115</v>
      </c>
      <c r="G282" s="30" t="s">
        <v>69</v>
      </c>
      <c r="H282" s="30" t="s">
        <v>70</v>
      </c>
    </row>
    <row r="283" spans="2:8" x14ac:dyDescent="0.2">
      <c r="B283" s="31" t="s">
        <v>5</v>
      </c>
      <c r="C283" s="32">
        <f>+C285+C286+C287</f>
        <v>504000</v>
      </c>
      <c r="D283" s="32">
        <f t="shared" ref="D283:H283" si="36">+D285+D286+D287</f>
        <v>509395</v>
      </c>
      <c r="E283" s="32">
        <f t="shared" si="36"/>
        <v>109036</v>
      </c>
      <c r="F283" s="32">
        <f t="shared" si="36"/>
        <v>209743</v>
      </c>
      <c r="G283" s="32">
        <f t="shared" si="36"/>
        <v>315326</v>
      </c>
      <c r="H283" s="32">
        <f t="shared" si="36"/>
        <v>499916</v>
      </c>
    </row>
    <row r="284" spans="2:8" x14ac:dyDescent="0.2">
      <c r="B284" s="33" t="s">
        <v>6</v>
      </c>
      <c r="C284" s="34"/>
      <c r="D284" s="34"/>
      <c r="E284" s="34"/>
      <c r="F284" s="34"/>
      <c r="G284" s="34"/>
      <c r="H284" s="34"/>
    </row>
    <row r="285" spans="2:8" x14ac:dyDescent="0.2">
      <c r="B285" s="35" t="s">
        <v>7</v>
      </c>
      <c r="C285" s="34">
        <v>296500</v>
      </c>
      <c r="D285" s="34">
        <v>303551</v>
      </c>
      <c r="E285" s="36">
        <v>73622</v>
      </c>
      <c r="F285" s="34">
        <v>141976</v>
      </c>
      <c r="G285" s="34">
        <v>210344</v>
      </c>
      <c r="H285" s="34">
        <v>294580</v>
      </c>
    </row>
    <row r="286" spans="2:8" x14ac:dyDescent="0.2">
      <c r="B286" s="35" t="s">
        <v>8</v>
      </c>
      <c r="C286" s="34">
        <v>162500</v>
      </c>
      <c r="D286" s="34">
        <v>160844</v>
      </c>
      <c r="E286" s="36">
        <v>35414</v>
      </c>
      <c r="F286" s="34">
        <v>60267</v>
      </c>
      <c r="G286" s="34">
        <v>94867</v>
      </c>
      <c r="H286" s="34">
        <v>160519</v>
      </c>
    </row>
    <row r="287" spans="2:8" x14ac:dyDescent="0.2">
      <c r="B287" s="35" t="s">
        <v>9</v>
      </c>
      <c r="C287" s="34">
        <v>45000</v>
      </c>
      <c r="D287" s="34">
        <v>45000</v>
      </c>
      <c r="E287" s="34">
        <v>0</v>
      </c>
      <c r="F287" s="34">
        <v>7500</v>
      </c>
      <c r="G287" s="34">
        <v>10115</v>
      </c>
      <c r="H287" s="34">
        <v>44817</v>
      </c>
    </row>
    <row r="288" spans="2:8" x14ac:dyDescent="0.2">
      <c r="B288" s="33"/>
      <c r="C288" s="34"/>
      <c r="D288" s="34"/>
      <c r="E288" s="34"/>
      <c r="F288" s="34"/>
      <c r="G288" s="34"/>
      <c r="H288" s="34"/>
    </row>
    <row r="289" spans="2:8" s="6" customFormat="1" ht="31.5" x14ac:dyDescent="0.2">
      <c r="B289" s="31" t="s">
        <v>10</v>
      </c>
      <c r="C289" s="32">
        <f>+SUM(C290:C293)</f>
        <v>3300</v>
      </c>
      <c r="D289" s="32">
        <f t="shared" ref="D289:H289" si="37">+SUM(D290:D293)</f>
        <v>3300</v>
      </c>
      <c r="E289" s="32">
        <f t="shared" si="37"/>
        <v>3203</v>
      </c>
      <c r="F289" s="32">
        <f t="shared" si="37"/>
        <v>3202</v>
      </c>
      <c r="G289" s="32">
        <f t="shared" si="37"/>
        <v>3203</v>
      </c>
      <c r="H289" s="32">
        <f t="shared" si="37"/>
        <v>3203</v>
      </c>
    </row>
    <row r="290" spans="2:8" x14ac:dyDescent="0.2">
      <c r="B290" s="33" t="s">
        <v>17</v>
      </c>
      <c r="C290" s="34"/>
      <c r="D290" s="34"/>
      <c r="E290" s="34"/>
      <c r="F290" s="34"/>
      <c r="G290" s="34"/>
      <c r="H290" s="34"/>
    </row>
    <row r="291" spans="2:8" ht="63" x14ac:dyDescent="0.2">
      <c r="B291" s="33" t="s">
        <v>65</v>
      </c>
      <c r="C291" s="34">
        <v>3300</v>
      </c>
      <c r="D291" s="34">
        <v>3300</v>
      </c>
      <c r="E291" s="36">
        <v>3203</v>
      </c>
      <c r="F291" s="34">
        <v>3202</v>
      </c>
      <c r="G291" s="34">
        <v>3203</v>
      </c>
      <c r="H291" s="34">
        <v>3203</v>
      </c>
    </row>
    <row r="292" spans="2:8" hidden="1" x14ac:dyDescent="0.2">
      <c r="B292" s="33" t="s">
        <v>11</v>
      </c>
      <c r="C292" s="34"/>
      <c r="D292" s="34"/>
      <c r="E292" s="34"/>
      <c r="F292" s="34"/>
      <c r="G292" s="34"/>
      <c r="H292" s="34"/>
    </row>
    <row r="293" spans="2:8" x14ac:dyDescent="0.2">
      <c r="B293" s="33"/>
      <c r="C293" s="34"/>
      <c r="D293" s="34"/>
      <c r="E293" s="34"/>
      <c r="F293" s="34"/>
      <c r="G293" s="34"/>
      <c r="H293" s="34"/>
    </row>
    <row r="294" spans="2:8" x14ac:dyDescent="0.2">
      <c r="B294" s="31" t="s">
        <v>12</v>
      </c>
      <c r="C294" s="32">
        <f>+C289+C283</f>
        <v>507300</v>
      </c>
      <c r="D294" s="32">
        <f t="shared" ref="D294:H294" si="38">+D289+D283</f>
        <v>512695</v>
      </c>
      <c r="E294" s="32">
        <f t="shared" si="38"/>
        <v>112239</v>
      </c>
      <c r="F294" s="32">
        <f t="shared" si="38"/>
        <v>212945</v>
      </c>
      <c r="G294" s="32">
        <f t="shared" si="38"/>
        <v>318529</v>
      </c>
      <c r="H294" s="32">
        <f t="shared" si="38"/>
        <v>503119</v>
      </c>
    </row>
    <row r="295" spans="2:8" x14ac:dyDescent="0.2">
      <c r="B295" s="33"/>
      <c r="C295" s="34"/>
      <c r="D295" s="34"/>
      <c r="E295" s="34"/>
      <c r="F295" s="34"/>
      <c r="G295" s="34"/>
      <c r="H295" s="34"/>
    </row>
    <row r="296" spans="2:8" x14ac:dyDescent="0.2">
      <c r="B296" s="33" t="s">
        <v>13</v>
      </c>
      <c r="C296" s="39">
        <v>10</v>
      </c>
      <c r="D296" s="39">
        <v>10</v>
      </c>
      <c r="E296" s="39">
        <v>9</v>
      </c>
      <c r="F296" s="39">
        <v>9</v>
      </c>
      <c r="G296" s="39">
        <v>9</v>
      </c>
      <c r="H296" s="39">
        <v>9</v>
      </c>
    </row>
    <row r="297" spans="2:8" x14ac:dyDescent="0.2">
      <c r="B297" s="8"/>
      <c r="C297" s="9"/>
      <c r="D297" s="9"/>
      <c r="E297" s="9"/>
      <c r="F297" s="9"/>
      <c r="G297" s="9"/>
      <c r="H297" s="9"/>
    </row>
    <row r="298" spans="2:8" x14ac:dyDescent="0.2">
      <c r="B298" s="8"/>
      <c r="C298" s="9"/>
      <c r="D298" s="9"/>
      <c r="E298" s="9"/>
      <c r="F298" s="9"/>
      <c r="G298" s="9"/>
      <c r="H298" s="9"/>
    </row>
    <row r="299" spans="2:8" ht="31.5" customHeight="1" x14ac:dyDescent="0.2">
      <c r="B299" s="61" t="s">
        <v>94</v>
      </c>
      <c r="C299" s="62"/>
      <c r="D299" s="62"/>
      <c r="E299" s="62"/>
      <c r="F299" s="62"/>
      <c r="G299" s="62"/>
      <c r="H299" s="63"/>
    </row>
    <row r="300" spans="2:8" ht="12.75" customHeight="1" x14ac:dyDescent="0.2">
      <c r="B300" s="45" t="s">
        <v>111</v>
      </c>
      <c r="C300" s="64" t="s">
        <v>113</v>
      </c>
      <c r="D300" s="59" t="s">
        <v>114</v>
      </c>
      <c r="E300" s="28" t="s">
        <v>3</v>
      </c>
      <c r="F300" s="28" t="s">
        <v>3</v>
      </c>
      <c r="G300" s="28" t="s">
        <v>3</v>
      </c>
      <c r="H300" s="28" t="s">
        <v>3</v>
      </c>
    </row>
    <row r="301" spans="2:8" x14ac:dyDescent="0.2">
      <c r="B301" s="25" t="s">
        <v>112</v>
      </c>
      <c r="C301" s="64"/>
      <c r="D301" s="59"/>
      <c r="E301" s="28" t="s">
        <v>4</v>
      </c>
      <c r="F301" s="28" t="s">
        <v>4</v>
      </c>
      <c r="G301" s="28" t="s">
        <v>4</v>
      </c>
      <c r="H301" s="28" t="s">
        <v>4</v>
      </c>
    </row>
    <row r="302" spans="2:8" ht="41.25" customHeight="1" x14ac:dyDescent="0.2">
      <c r="B302" s="26" t="s">
        <v>2</v>
      </c>
      <c r="C302" s="65"/>
      <c r="D302" s="60"/>
      <c r="E302" s="29" t="s">
        <v>68</v>
      </c>
      <c r="F302" s="30" t="s">
        <v>115</v>
      </c>
      <c r="G302" s="30" t="s">
        <v>69</v>
      </c>
      <c r="H302" s="30" t="s">
        <v>70</v>
      </c>
    </row>
    <row r="303" spans="2:8" x14ac:dyDescent="0.2">
      <c r="B303" s="31" t="s">
        <v>5</v>
      </c>
      <c r="C303" s="32">
        <f>+C305+C306+C307</f>
        <v>1222000</v>
      </c>
      <c r="D303" s="32">
        <f t="shared" ref="D303:H303" si="39">+D305+D306+D307</f>
        <v>1222000</v>
      </c>
      <c r="E303" s="32">
        <f t="shared" si="39"/>
        <v>236632</v>
      </c>
      <c r="F303" s="32">
        <f t="shared" si="39"/>
        <v>553523</v>
      </c>
      <c r="G303" s="32">
        <f t="shared" si="39"/>
        <v>904612</v>
      </c>
      <c r="H303" s="32">
        <f t="shared" si="39"/>
        <v>1215797</v>
      </c>
    </row>
    <row r="304" spans="2:8" x14ac:dyDescent="0.2">
      <c r="B304" s="33" t="s">
        <v>6</v>
      </c>
      <c r="C304" s="34"/>
      <c r="D304" s="34"/>
      <c r="E304" s="34"/>
      <c r="F304" s="34"/>
      <c r="G304" s="34"/>
      <c r="H304" s="34"/>
    </row>
    <row r="305" spans="2:8" x14ac:dyDescent="0.2">
      <c r="B305" s="35" t="s">
        <v>7</v>
      </c>
      <c r="C305" s="34">
        <v>814000</v>
      </c>
      <c r="D305" s="34">
        <v>797000</v>
      </c>
      <c r="E305" s="36">
        <v>176568</v>
      </c>
      <c r="F305" s="34">
        <v>380978</v>
      </c>
      <c r="G305" s="34">
        <v>584143</v>
      </c>
      <c r="H305" s="34">
        <v>791309</v>
      </c>
    </row>
    <row r="306" spans="2:8" x14ac:dyDescent="0.2">
      <c r="B306" s="35" t="s">
        <v>8</v>
      </c>
      <c r="C306" s="34">
        <v>374000</v>
      </c>
      <c r="D306" s="34">
        <v>391000</v>
      </c>
      <c r="E306" s="36">
        <v>60064</v>
      </c>
      <c r="F306" s="34">
        <v>172545</v>
      </c>
      <c r="G306" s="34">
        <v>320469</v>
      </c>
      <c r="H306" s="34">
        <v>390605</v>
      </c>
    </row>
    <row r="307" spans="2:8" x14ac:dyDescent="0.2">
      <c r="B307" s="35" t="s">
        <v>9</v>
      </c>
      <c r="C307" s="34">
        <v>34000</v>
      </c>
      <c r="D307" s="34">
        <v>34000</v>
      </c>
      <c r="E307" s="34">
        <v>0</v>
      </c>
      <c r="F307" s="34">
        <v>0</v>
      </c>
      <c r="G307" s="34">
        <v>0</v>
      </c>
      <c r="H307" s="34">
        <v>33883</v>
      </c>
    </row>
    <row r="308" spans="2:8" x14ac:dyDescent="0.2">
      <c r="B308" s="33"/>
      <c r="C308" s="34"/>
      <c r="D308" s="34"/>
      <c r="E308" s="34"/>
      <c r="F308" s="34"/>
      <c r="G308" s="34"/>
      <c r="H308" s="34"/>
    </row>
    <row r="309" spans="2:8" s="6" customFormat="1" ht="31.5" x14ac:dyDescent="0.2">
      <c r="B309" s="31" t="s">
        <v>10</v>
      </c>
      <c r="C309" s="32">
        <f>+SUM(C310:C313)</f>
        <v>0</v>
      </c>
      <c r="D309" s="32">
        <f t="shared" ref="D309:H309" si="40">+SUM(D310:D313)</f>
        <v>0</v>
      </c>
      <c r="E309" s="32">
        <f t="shared" si="40"/>
        <v>0</v>
      </c>
      <c r="F309" s="32">
        <f t="shared" si="40"/>
        <v>0</v>
      </c>
      <c r="G309" s="32">
        <f t="shared" si="40"/>
        <v>0</v>
      </c>
      <c r="H309" s="32">
        <f t="shared" si="40"/>
        <v>0</v>
      </c>
    </row>
    <row r="310" spans="2:8" hidden="1" x14ac:dyDescent="0.2">
      <c r="B310" s="33" t="s">
        <v>17</v>
      </c>
      <c r="C310" s="34"/>
      <c r="D310" s="34"/>
      <c r="E310" s="34"/>
      <c r="F310" s="34"/>
      <c r="G310" s="34"/>
      <c r="H310" s="34"/>
    </row>
    <row r="311" spans="2:8" hidden="1" x14ac:dyDescent="0.2">
      <c r="B311" s="33" t="s">
        <v>11</v>
      </c>
      <c r="C311" s="34"/>
      <c r="D311" s="34"/>
      <c r="E311" s="34"/>
      <c r="F311" s="34"/>
      <c r="G311" s="34"/>
      <c r="H311" s="34"/>
    </row>
    <row r="312" spans="2:8" hidden="1" x14ac:dyDescent="0.2">
      <c r="B312" s="33" t="s">
        <v>11</v>
      </c>
      <c r="C312" s="34"/>
      <c r="D312" s="34"/>
      <c r="E312" s="34"/>
      <c r="F312" s="34"/>
      <c r="G312" s="34"/>
      <c r="H312" s="34"/>
    </row>
    <row r="313" spans="2:8" x14ac:dyDescent="0.2">
      <c r="B313" s="33"/>
      <c r="C313" s="34"/>
      <c r="D313" s="34"/>
      <c r="E313" s="34"/>
      <c r="F313" s="34"/>
      <c r="G313" s="34"/>
      <c r="H313" s="34"/>
    </row>
    <row r="314" spans="2:8" x14ac:dyDescent="0.2">
      <c r="B314" s="31" t="s">
        <v>12</v>
      </c>
      <c r="C314" s="32">
        <f>+C309+C303</f>
        <v>1222000</v>
      </c>
      <c r="D314" s="32">
        <f t="shared" ref="D314:H314" si="41">+D309+D303</f>
        <v>1222000</v>
      </c>
      <c r="E314" s="32">
        <f t="shared" si="41"/>
        <v>236632</v>
      </c>
      <c r="F314" s="32">
        <f t="shared" si="41"/>
        <v>553523</v>
      </c>
      <c r="G314" s="32">
        <f t="shared" si="41"/>
        <v>904612</v>
      </c>
      <c r="H314" s="32">
        <f t="shared" si="41"/>
        <v>1215797</v>
      </c>
    </row>
    <row r="315" spans="2:8" x14ac:dyDescent="0.2">
      <c r="B315" s="33"/>
      <c r="C315" s="34"/>
      <c r="D315" s="34"/>
      <c r="E315" s="34"/>
      <c r="F315" s="34"/>
      <c r="G315" s="34"/>
      <c r="H315" s="34"/>
    </row>
    <row r="316" spans="2:8" x14ac:dyDescent="0.2">
      <c r="B316" s="33" t="s">
        <v>13</v>
      </c>
      <c r="C316" s="39">
        <v>25</v>
      </c>
      <c r="D316" s="39">
        <v>25</v>
      </c>
      <c r="E316" s="39">
        <v>25</v>
      </c>
      <c r="F316" s="39">
        <v>25</v>
      </c>
      <c r="G316" s="39">
        <v>25</v>
      </c>
      <c r="H316" s="39">
        <v>25</v>
      </c>
    </row>
    <row r="317" spans="2:8" x14ac:dyDescent="0.2">
      <c r="B317" s="8"/>
      <c r="C317" s="9"/>
      <c r="D317" s="9"/>
      <c r="E317" s="9"/>
      <c r="F317" s="9"/>
      <c r="G317" s="9"/>
      <c r="H317" s="9"/>
    </row>
    <row r="318" spans="2:8" x14ac:dyDescent="0.2">
      <c r="B318" s="8"/>
      <c r="C318" s="9"/>
      <c r="D318" s="9"/>
      <c r="E318" s="9"/>
      <c r="F318" s="9"/>
      <c r="G318" s="9"/>
      <c r="H318" s="9"/>
    </row>
    <row r="320" spans="2:8" x14ac:dyDescent="0.2">
      <c r="B320" s="61" t="s">
        <v>95</v>
      </c>
      <c r="C320" s="62"/>
      <c r="D320" s="62"/>
      <c r="E320" s="62"/>
      <c r="F320" s="62"/>
      <c r="G320" s="62"/>
      <c r="H320" s="63"/>
    </row>
    <row r="321" spans="2:10" ht="12.75" customHeight="1" x14ac:dyDescent="0.2">
      <c r="B321" s="45" t="s">
        <v>111</v>
      </c>
      <c r="C321" s="64" t="s">
        <v>113</v>
      </c>
      <c r="D321" s="59" t="s">
        <v>114</v>
      </c>
      <c r="E321" s="28" t="s">
        <v>3</v>
      </c>
      <c r="F321" s="28" t="s">
        <v>3</v>
      </c>
      <c r="G321" s="28" t="s">
        <v>3</v>
      </c>
      <c r="H321" s="28" t="s">
        <v>3</v>
      </c>
    </row>
    <row r="322" spans="2:10" x14ac:dyDescent="0.2">
      <c r="B322" s="25" t="s">
        <v>112</v>
      </c>
      <c r="C322" s="64"/>
      <c r="D322" s="59"/>
      <c r="E322" s="28" t="s">
        <v>4</v>
      </c>
      <c r="F322" s="28" t="s">
        <v>4</v>
      </c>
      <c r="G322" s="28" t="s">
        <v>4</v>
      </c>
      <c r="H322" s="28" t="s">
        <v>4</v>
      </c>
    </row>
    <row r="323" spans="2:10" ht="39.75" customHeight="1" x14ac:dyDescent="0.2">
      <c r="B323" s="26" t="s">
        <v>2</v>
      </c>
      <c r="C323" s="65"/>
      <c r="D323" s="60"/>
      <c r="E323" s="29" t="s">
        <v>68</v>
      </c>
      <c r="F323" s="30" t="s">
        <v>115</v>
      </c>
      <c r="G323" s="30" t="s">
        <v>69</v>
      </c>
      <c r="H323" s="30" t="s">
        <v>70</v>
      </c>
    </row>
    <row r="324" spans="2:10" x14ac:dyDescent="0.2">
      <c r="B324" s="31" t="s">
        <v>5</v>
      </c>
      <c r="C324" s="32">
        <f>+C326+C327+C328</f>
        <v>140776900</v>
      </c>
      <c r="D324" s="32">
        <f t="shared" ref="D324:H324" si="42">+D326+D327+D328</f>
        <v>160124715</v>
      </c>
      <c r="E324" s="32">
        <f t="shared" si="42"/>
        <v>34789819</v>
      </c>
      <c r="F324" s="32">
        <f>SUM(F326:F328)</f>
        <v>73078250</v>
      </c>
      <c r="G324" s="32">
        <f t="shared" si="42"/>
        <v>107095936</v>
      </c>
      <c r="H324" s="32">
        <f t="shared" si="42"/>
        <v>158783404.09</v>
      </c>
    </row>
    <row r="325" spans="2:10" x14ac:dyDescent="0.2">
      <c r="B325" s="33" t="s">
        <v>6</v>
      </c>
      <c r="C325" s="34"/>
      <c r="D325" s="34"/>
      <c r="E325" s="34"/>
      <c r="F325" s="34"/>
      <c r="G325" s="34"/>
      <c r="H325" s="34"/>
    </row>
    <row r="326" spans="2:10" x14ac:dyDescent="0.2">
      <c r="B326" s="35" t="s">
        <v>7</v>
      </c>
      <c r="C326" s="34">
        <f t="shared" ref="C326" si="43">+C12+C35+C55+C76+C96+C116+C142+C163+C183+C203+C223+C243+C263+C285+C305</f>
        <v>45537600</v>
      </c>
      <c r="D326" s="34">
        <f>+D12+D35+D55+D76+D96+D116+D142+D163+D183+D203+D223+D243+D263+D285+D305</f>
        <v>47654483</v>
      </c>
      <c r="E326" s="34">
        <f t="shared" ref="E326:H326" si="44">+E12+E35+E55+E76+E96+E116+E142+E163+E183+E203+E223+E243+E263+E285+E305</f>
        <v>10787051</v>
      </c>
      <c r="F326" s="34">
        <f t="shared" si="44"/>
        <v>23714835</v>
      </c>
      <c r="G326" s="34">
        <f t="shared" si="44"/>
        <v>35351808.5</v>
      </c>
      <c r="H326" s="34">
        <f t="shared" si="44"/>
        <v>47065464</v>
      </c>
    </row>
    <row r="327" spans="2:10" x14ac:dyDescent="0.2">
      <c r="B327" s="35" t="s">
        <v>8</v>
      </c>
      <c r="C327" s="34">
        <f>+C13+C36+C56+C77+C97+C117+C143+C164+C184+C204+C224+C244+C264+C286+C306</f>
        <v>87826000</v>
      </c>
      <c r="D327" s="34">
        <f t="shared" ref="D327:H328" si="45">+D13+D36+D56+D77+D97+D117+D143+D164+D184+D204+D224+D244+D264+D286+D306</f>
        <v>101951336</v>
      </c>
      <c r="E327" s="34">
        <f t="shared" si="45"/>
        <v>23582195</v>
      </c>
      <c r="F327" s="34">
        <f t="shared" si="45"/>
        <v>47740999</v>
      </c>
      <c r="G327" s="34">
        <f t="shared" si="45"/>
        <v>69120331.5</v>
      </c>
      <c r="H327" s="34">
        <f t="shared" si="45"/>
        <v>101460399.19</v>
      </c>
    </row>
    <row r="328" spans="2:10" x14ac:dyDescent="0.2">
      <c r="B328" s="35" t="s">
        <v>9</v>
      </c>
      <c r="C328" s="34">
        <f>+C14+C37+C57+C78+C98+C118+C144+C165+C185+C205+C225+C245+C265+C287+C307</f>
        <v>7413300</v>
      </c>
      <c r="D328" s="34">
        <f t="shared" si="45"/>
        <v>10518896</v>
      </c>
      <c r="E328" s="34">
        <f t="shared" si="45"/>
        <v>420573</v>
      </c>
      <c r="F328" s="34">
        <f t="shared" si="45"/>
        <v>1622416</v>
      </c>
      <c r="G328" s="34">
        <f t="shared" si="45"/>
        <v>2623796</v>
      </c>
      <c r="H328" s="34">
        <f t="shared" si="45"/>
        <v>10257540.9</v>
      </c>
    </row>
    <row r="329" spans="2:10" x14ac:dyDescent="0.2">
      <c r="B329" s="33"/>
      <c r="C329" s="34"/>
      <c r="D329" s="34"/>
      <c r="E329" s="34"/>
      <c r="F329" s="34"/>
      <c r="G329" s="34"/>
      <c r="H329" s="34"/>
    </row>
    <row r="330" spans="2:10" ht="26.25" customHeight="1" x14ac:dyDescent="0.2">
      <c r="B330" s="31" t="s">
        <v>10</v>
      </c>
      <c r="C330" s="32">
        <f>SUM(C332:C355)</f>
        <v>32460900</v>
      </c>
      <c r="D330" s="32">
        <f>SUM(D332:D355)</f>
        <v>34543616</v>
      </c>
      <c r="E330" s="32">
        <f>SUM(E332:E355)</f>
        <v>11295071</v>
      </c>
      <c r="F330" s="32">
        <f>SUM(F331:F355)</f>
        <v>14522133</v>
      </c>
      <c r="G330" s="32">
        <f>SUM(G331:G355)</f>
        <v>25313674</v>
      </c>
      <c r="H330" s="32">
        <f>SUM(H331:H355)</f>
        <v>31324082.859999999</v>
      </c>
      <c r="J330" s="7">
        <f>+H330-[1]P_Total!$J$37</f>
        <v>-0.14000000059604645</v>
      </c>
    </row>
    <row r="331" spans="2:10" x14ac:dyDescent="0.2">
      <c r="B331" s="33" t="s">
        <v>17</v>
      </c>
      <c r="C331" s="34"/>
      <c r="D331" s="34"/>
      <c r="E331" s="34"/>
      <c r="F331" s="34"/>
      <c r="G331" s="34"/>
      <c r="H331" s="34"/>
    </row>
    <row r="332" spans="2:10" x14ac:dyDescent="0.2">
      <c r="B332" s="35" t="s">
        <v>7</v>
      </c>
      <c r="C332" s="34"/>
      <c r="D332" s="34">
        <f>D123</f>
        <v>21860</v>
      </c>
      <c r="E332" s="34">
        <f>+E82+E102+E123+E148+E169+E189+E209+E229+E249+E269+E311</f>
        <v>7273</v>
      </c>
      <c r="F332" s="34">
        <f>+F82+F102+F123+F148+F169+F189+F209+F229+F249+F269+F311</f>
        <v>13887</v>
      </c>
      <c r="G332" s="34">
        <f>G123</f>
        <v>16995</v>
      </c>
      <c r="H332" s="34">
        <f>H17+H40+H82+H102+H123+H148+H169+H189+H209+H229+H249+H269+H311</f>
        <v>21856</v>
      </c>
    </row>
    <row r="333" spans="2:10" x14ac:dyDescent="0.2">
      <c r="B333" s="35" t="s">
        <v>8</v>
      </c>
      <c r="C333" s="34"/>
      <c r="D333" s="34">
        <f>D18+D41+D83+D103+D124+D149+D170+D190+D210+D230+D250+D270+D312</f>
        <v>20500</v>
      </c>
      <c r="E333" s="34">
        <f>E18+E41+E83+E103+E124+E149+E170+E190+E210+E230+E250+E270+E312</f>
        <v>1919</v>
      </c>
      <c r="F333" s="34">
        <f>F18+F41+F83+F103+F124+F149+F170+F190+F210+F230+F250+F270+F312</f>
        <v>5370</v>
      </c>
      <c r="G333" s="34">
        <f>G18+G124</f>
        <v>14353</v>
      </c>
      <c r="H333" s="34">
        <f>H18+H41+H83+H103+H124+H149+H170+H190+H210+H230+H250+H270+H312</f>
        <v>20471</v>
      </c>
    </row>
    <row r="334" spans="2:10" x14ac:dyDescent="0.2">
      <c r="B334" s="35" t="s">
        <v>9</v>
      </c>
      <c r="C334" s="34"/>
      <c r="D334" s="34"/>
      <c r="E334" s="34"/>
      <c r="F334" s="34"/>
      <c r="G334" s="34">
        <f>G125</f>
        <v>0</v>
      </c>
      <c r="H334" s="34"/>
    </row>
    <row r="335" spans="2:10" x14ac:dyDescent="0.2">
      <c r="B335" s="33" t="s">
        <v>71</v>
      </c>
      <c r="C335" s="34"/>
      <c r="D335" s="34"/>
      <c r="E335" s="34"/>
      <c r="F335" s="34"/>
      <c r="G335" s="34"/>
      <c r="H335" s="34"/>
    </row>
    <row r="336" spans="2:10" x14ac:dyDescent="0.2">
      <c r="B336" s="33" t="s">
        <v>72</v>
      </c>
      <c r="C336" s="34"/>
      <c r="D336" s="34"/>
      <c r="E336" s="34">
        <f>E125</f>
        <v>0</v>
      </c>
      <c r="F336" s="34">
        <f>F125</f>
        <v>0</v>
      </c>
      <c r="G336" s="34"/>
      <c r="H336" s="34"/>
    </row>
    <row r="337" spans="1:8" ht="47.25" x14ac:dyDescent="0.2">
      <c r="A337" s="40"/>
      <c r="B337" s="37" t="s">
        <v>58</v>
      </c>
      <c r="C337" s="38">
        <v>4470000</v>
      </c>
      <c r="D337" s="34">
        <f>D20</f>
        <v>6494873</v>
      </c>
      <c r="E337" s="34">
        <f t="shared" ref="E337:H337" si="46">E20</f>
        <v>4741491</v>
      </c>
      <c r="F337" s="34">
        <f t="shared" si="46"/>
        <v>5068137</v>
      </c>
      <c r="G337" s="34">
        <f t="shared" si="46"/>
        <v>5070183</v>
      </c>
      <c r="H337" s="34">
        <f t="shared" si="46"/>
        <v>6822828</v>
      </c>
    </row>
    <row r="338" spans="1:8" x14ac:dyDescent="0.2">
      <c r="B338" s="37" t="s">
        <v>59</v>
      </c>
      <c r="C338" s="38">
        <v>1882500</v>
      </c>
      <c r="D338" s="34">
        <f>D21</f>
        <v>1882500</v>
      </c>
      <c r="E338" s="34">
        <f t="shared" ref="E338:H338" si="47">E21</f>
        <v>597115</v>
      </c>
      <c r="F338" s="34">
        <f t="shared" si="47"/>
        <v>983640</v>
      </c>
      <c r="G338" s="34">
        <f t="shared" si="47"/>
        <v>983640</v>
      </c>
      <c r="H338" s="34">
        <f t="shared" si="47"/>
        <v>1926958</v>
      </c>
    </row>
    <row r="339" spans="1:8" ht="31.5" x14ac:dyDescent="0.2">
      <c r="B339" s="37" t="s">
        <v>60</v>
      </c>
      <c r="C339" s="38">
        <v>379800</v>
      </c>
      <c r="D339" s="34">
        <f>D22</f>
        <v>379800</v>
      </c>
      <c r="E339" s="34">
        <f t="shared" ref="E339:H339" si="48">E22</f>
        <v>0</v>
      </c>
      <c r="F339" s="34">
        <f t="shared" si="48"/>
        <v>0</v>
      </c>
      <c r="G339" s="34">
        <f t="shared" si="48"/>
        <v>0</v>
      </c>
      <c r="H339" s="34">
        <f t="shared" si="48"/>
        <v>0</v>
      </c>
    </row>
    <row r="340" spans="1:8" x14ac:dyDescent="0.2">
      <c r="B340" s="37" t="s">
        <v>97</v>
      </c>
      <c r="C340" s="38">
        <f>C42</f>
        <v>0</v>
      </c>
      <c r="D340" s="34">
        <f>D42</f>
        <v>1484449</v>
      </c>
      <c r="E340" s="34">
        <f t="shared" ref="E340:H340" si="49">E42</f>
        <v>0</v>
      </c>
      <c r="F340" s="34">
        <f t="shared" si="49"/>
        <v>0</v>
      </c>
      <c r="G340" s="34">
        <f t="shared" si="49"/>
        <v>0</v>
      </c>
      <c r="H340" s="34">
        <f t="shared" si="49"/>
        <v>875986</v>
      </c>
    </row>
    <row r="341" spans="1:8" ht="31.5" x14ac:dyDescent="0.2">
      <c r="B341" s="50" t="s">
        <v>96</v>
      </c>
      <c r="C341" s="38">
        <v>293800</v>
      </c>
      <c r="D341" s="34">
        <f>D43</f>
        <v>593800</v>
      </c>
      <c r="E341" s="34">
        <f t="shared" ref="E341:H341" si="50">E43</f>
        <v>293727</v>
      </c>
      <c r="F341" s="34">
        <f t="shared" si="50"/>
        <v>567543</v>
      </c>
      <c r="G341" s="34">
        <f t="shared" si="50"/>
        <v>567543</v>
      </c>
      <c r="H341" s="34">
        <f t="shared" si="50"/>
        <v>567543</v>
      </c>
    </row>
    <row r="342" spans="1:8" ht="78.75" x14ac:dyDescent="0.2">
      <c r="B342" s="37" t="s">
        <v>105</v>
      </c>
      <c r="C342" s="38">
        <v>8836400</v>
      </c>
      <c r="D342" s="34">
        <f>D61</f>
        <v>8250737</v>
      </c>
      <c r="E342" s="34">
        <f t="shared" ref="E342:H342" si="51">E61</f>
        <v>5224602</v>
      </c>
      <c r="F342" s="34">
        <f t="shared" si="51"/>
        <v>6544416</v>
      </c>
      <c r="G342" s="34">
        <f t="shared" si="51"/>
        <v>8645743</v>
      </c>
      <c r="H342" s="34">
        <f t="shared" si="51"/>
        <v>8755963</v>
      </c>
    </row>
    <row r="343" spans="1:8" ht="31.5" x14ac:dyDescent="0.2">
      <c r="B343" s="51" t="s">
        <v>73</v>
      </c>
      <c r="C343" s="38">
        <v>100000</v>
      </c>
      <c r="D343" s="34">
        <f>D62</f>
        <v>100000</v>
      </c>
      <c r="E343" s="34">
        <f t="shared" ref="E343:H343" si="52">E62</f>
        <v>0</v>
      </c>
      <c r="F343" s="34">
        <f t="shared" si="52"/>
        <v>0</v>
      </c>
      <c r="G343" s="34">
        <f t="shared" si="52"/>
        <v>0</v>
      </c>
      <c r="H343" s="34">
        <f t="shared" si="52"/>
        <v>0</v>
      </c>
    </row>
    <row r="344" spans="1:8" ht="47.25" x14ac:dyDescent="0.2">
      <c r="B344" s="51" t="s">
        <v>74</v>
      </c>
      <c r="C344" s="38">
        <v>8800000</v>
      </c>
      <c r="D344" s="34">
        <f>D63</f>
        <v>8800000</v>
      </c>
      <c r="E344" s="34">
        <f t="shared" ref="E344:H344" si="53">E63</f>
        <v>0</v>
      </c>
      <c r="F344" s="34">
        <f t="shared" si="53"/>
        <v>0</v>
      </c>
      <c r="G344" s="34">
        <f t="shared" si="53"/>
        <v>8104960</v>
      </c>
      <c r="H344" s="34">
        <f t="shared" si="53"/>
        <v>8104960</v>
      </c>
    </row>
    <row r="345" spans="1:8" ht="31.5" x14ac:dyDescent="0.2">
      <c r="B345" s="51" t="s">
        <v>75</v>
      </c>
      <c r="C345" s="38">
        <v>23500</v>
      </c>
      <c r="D345" s="34">
        <f>D64</f>
        <v>23500</v>
      </c>
      <c r="E345" s="34">
        <f t="shared" ref="E345:H345" si="54">E64</f>
        <v>26013</v>
      </c>
      <c r="F345" s="34">
        <f t="shared" si="54"/>
        <v>26013</v>
      </c>
      <c r="G345" s="34">
        <f t="shared" si="54"/>
        <v>26013</v>
      </c>
      <c r="H345" s="34">
        <f t="shared" si="54"/>
        <v>26013</v>
      </c>
    </row>
    <row r="346" spans="1:8" ht="31.5" x14ac:dyDescent="0.2">
      <c r="B346" s="37" t="s">
        <v>76</v>
      </c>
      <c r="C346" s="38">
        <v>99800</v>
      </c>
      <c r="D346" s="52">
        <f>D84</f>
        <v>99800</v>
      </c>
      <c r="E346" s="52">
        <f t="shared" ref="E346:H346" si="55">E84</f>
        <v>0</v>
      </c>
      <c r="F346" s="52">
        <f t="shared" si="55"/>
        <v>0</v>
      </c>
      <c r="G346" s="52">
        <f t="shared" si="55"/>
        <v>0</v>
      </c>
      <c r="H346" s="52">
        <f t="shared" si="55"/>
        <v>82144.86</v>
      </c>
    </row>
    <row r="347" spans="1:8" ht="31.5" x14ac:dyDescent="0.2">
      <c r="B347" s="37" t="s">
        <v>61</v>
      </c>
      <c r="C347" s="38">
        <v>6000000</v>
      </c>
      <c r="D347" s="34">
        <f>D126</f>
        <v>3931531</v>
      </c>
      <c r="E347" s="34">
        <f t="shared" ref="E347:H347" si="56">E126</f>
        <v>395248</v>
      </c>
      <c r="F347" s="34">
        <f t="shared" si="56"/>
        <v>686751</v>
      </c>
      <c r="G347" s="34">
        <f t="shared" si="56"/>
        <v>818413</v>
      </c>
      <c r="H347" s="34">
        <f t="shared" si="56"/>
        <v>3005164</v>
      </c>
    </row>
    <row r="348" spans="1:8" ht="31.5" x14ac:dyDescent="0.2">
      <c r="B348" s="37" t="s">
        <v>62</v>
      </c>
      <c r="C348" s="38">
        <v>844500</v>
      </c>
      <c r="D348" s="34">
        <f>D127</f>
        <v>844500</v>
      </c>
      <c r="E348" s="34">
        <f t="shared" ref="E348:H348" si="57">E127</f>
        <v>0</v>
      </c>
      <c r="F348" s="34">
        <f t="shared" si="57"/>
        <v>422272</v>
      </c>
      <c r="G348" s="34">
        <f t="shared" si="57"/>
        <v>844544</v>
      </c>
      <c r="H348" s="34">
        <f t="shared" si="57"/>
        <v>844544</v>
      </c>
    </row>
    <row r="349" spans="1:8" ht="47.25" x14ac:dyDescent="0.2">
      <c r="B349" s="37" t="s">
        <v>77</v>
      </c>
      <c r="C349" s="38">
        <v>147300</v>
      </c>
      <c r="D349" s="34">
        <f>D150</f>
        <v>147300</v>
      </c>
      <c r="E349" s="34">
        <f t="shared" ref="E349:H349" si="58">E150</f>
        <v>4480</v>
      </c>
      <c r="F349" s="34">
        <f t="shared" si="58"/>
        <v>200902</v>
      </c>
      <c r="G349" s="34">
        <f t="shared" si="58"/>
        <v>218084</v>
      </c>
      <c r="H349" s="34">
        <f t="shared" si="58"/>
        <v>136590</v>
      </c>
    </row>
    <row r="350" spans="1:8" ht="47.25" x14ac:dyDescent="0.2">
      <c r="B350" s="37" t="s">
        <v>77</v>
      </c>
      <c r="C350" s="38"/>
      <c r="D350" s="34">
        <f>D151</f>
        <v>999536</v>
      </c>
      <c r="E350" s="34">
        <f t="shared" ref="E350:H350" si="59">E151</f>
        <v>0</v>
      </c>
      <c r="F350" s="34">
        <f t="shared" si="59"/>
        <v>0</v>
      </c>
      <c r="G350" s="34">
        <f t="shared" si="59"/>
        <v>0</v>
      </c>
      <c r="H350" s="34">
        <f t="shared" si="59"/>
        <v>0</v>
      </c>
    </row>
    <row r="351" spans="1:8" ht="31.5" x14ac:dyDescent="0.2">
      <c r="B351" s="37" t="s">
        <v>66</v>
      </c>
      <c r="C351" s="38">
        <v>500000</v>
      </c>
      <c r="D351" s="34">
        <f>D249</f>
        <v>335771</v>
      </c>
      <c r="E351" s="34">
        <f t="shared" ref="E351:H351" si="60">E249</f>
        <v>0</v>
      </c>
      <c r="F351" s="34">
        <f t="shared" si="60"/>
        <v>0</v>
      </c>
      <c r="G351" s="34">
        <f t="shared" si="60"/>
        <v>0</v>
      </c>
      <c r="H351" s="34">
        <f t="shared" si="60"/>
        <v>0</v>
      </c>
    </row>
    <row r="352" spans="1:8" ht="31.5" x14ac:dyDescent="0.2">
      <c r="B352" s="37" t="s">
        <v>78</v>
      </c>
      <c r="C352" s="38">
        <v>80000</v>
      </c>
      <c r="D352" s="34">
        <f>D271</f>
        <v>0</v>
      </c>
      <c r="E352" s="34">
        <f t="shared" ref="E352:G352" si="61">E271</f>
        <v>0</v>
      </c>
      <c r="F352" s="34">
        <f t="shared" si="61"/>
        <v>0</v>
      </c>
      <c r="G352" s="34">
        <f t="shared" si="61"/>
        <v>0</v>
      </c>
      <c r="H352" s="34">
        <f>H271</f>
        <v>0</v>
      </c>
    </row>
    <row r="353" spans="2:8" ht="63" x14ac:dyDescent="0.2">
      <c r="B353" s="37" t="s">
        <v>104</v>
      </c>
      <c r="C353" s="38"/>
      <c r="D353" s="34">
        <f t="shared" ref="D353:G354" si="62">D272</f>
        <v>75079</v>
      </c>
      <c r="E353" s="34">
        <f t="shared" si="62"/>
        <v>0</v>
      </c>
      <c r="F353" s="34">
        <f t="shared" si="62"/>
        <v>0</v>
      </c>
      <c r="G353" s="34">
        <f t="shared" si="62"/>
        <v>0</v>
      </c>
      <c r="H353" s="34">
        <f t="shared" ref="H353" si="63">H272</f>
        <v>75079</v>
      </c>
    </row>
    <row r="354" spans="2:8" ht="78.75" x14ac:dyDescent="0.2">
      <c r="B354" s="37" t="s">
        <v>103</v>
      </c>
      <c r="C354" s="38"/>
      <c r="D354" s="34">
        <f t="shared" si="62"/>
        <v>54780</v>
      </c>
      <c r="E354" s="34">
        <f t="shared" si="62"/>
        <v>0</v>
      </c>
      <c r="F354" s="34">
        <f t="shared" si="62"/>
        <v>0</v>
      </c>
      <c r="G354" s="34">
        <f t="shared" si="62"/>
        <v>0</v>
      </c>
      <c r="H354" s="34">
        <f t="shared" ref="H354" si="64">H273</f>
        <v>54780</v>
      </c>
    </row>
    <row r="355" spans="2:8" ht="63" x14ac:dyDescent="0.2">
      <c r="B355" s="37" t="s">
        <v>65</v>
      </c>
      <c r="C355" s="38">
        <v>3300</v>
      </c>
      <c r="D355" s="34">
        <f>D291</f>
        <v>3300</v>
      </c>
      <c r="E355" s="34">
        <f t="shared" ref="E355:H355" si="65">E291</f>
        <v>3203</v>
      </c>
      <c r="F355" s="34">
        <f t="shared" si="65"/>
        <v>3202</v>
      </c>
      <c r="G355" s="34">
        <f t="shared" si="65"/>
        <v>3203</v>
      </c>
      <c r="H355" s="34">
        <f t="shared" si="65"/>
        <v>3203</v>
      </c>
    </row>
    <row r="356" spans="2:8" x14ac:dyDescent="0.2">
      <c r="B356" s="31" t="s">
        <v>12</v>
      </c>
      <c r="C356" s="32">
        <f t="shared" ref="C356:H356" si="66">+C330+C324</f>
        <v>173237800</v>
      </c>
      <c r="D356" s="32">
        <f t="shared" si="66"/>
        <v>194668331</v>
      </c>
      <c r="E356" s="32">
        <f t="shared" si="66"/>
        <v>46084890</v>
      </c>
      <c r="F356" s="32">
        <f t="shared" si="66"/>
        <v>87600383</v>
      </c>
      <c r="G356" s="32">
        <f t="shared" si="66"/>
        <v>132409610</v>
      </c>
      <c r="H356" s="32">
        <f t="shared" si="66"/>
        <v>190107486.94999999</v>
      </c>
    </row>
    <row r="357" spans="2:8" x14ac:dyDescent="0.2">
      <c r="B357" s="33"/>
      <c r="C357" s="34"/>
      <c r="D357" s="34"/>
      <c r="E357" s="34"/>
      <c r="F357" s="34"/>
      <c r="G357" s="34"/>
      <c r="H357" s="34"/>
    </row>
    <row r="358" spans="2:8" x14ac:dyDescent="0.2">
      <c r="B358" s="33" t="s">
        <v>13</v>
      </c>
      <c r="C358" s="34">
        <f>+C26+C46+C67+C87+C107+C133+C154+C174+C194+C214+C234+C254+C276+C296+C316</f>
        <v>1424</v>
      </c>
      <c r="D358" s="34">
        <f>+D26+D46+D67+D87+D107+D133+D154+D174+D194+D214+D234+D254+D276+D296+D316</f>
        <v>1424</v>
      </c>
      <c r="E358" s="34">
        <f>+E26+E46+E67+E87+E107+E133+E154+E174+E194+E214+E234+E254+E276+E296+E316</f>
        <v>1223</v>
      </c>
      <c r="F358" s="34">
        <f>+F26+F46+F67+F87+F107+F133+F154+F174+F194+F214+F234+F254+F276+F296+F316</f>
        <v>1224</v>
      </c>
      <c r="G358" s="34">
        <v>1230</v>
      </c>
      <c r="H358" s="34">
        <f>+H26+H46+H67+H87+H107+H133+H154+H174+H194+H214+H234+H254+H276+H296+H316</f>
        <v>1234</v>
      </c>
    </row>
  </sheetData>
  <mergeCells count="51">
    <mergeCell ref="B299:H299"/>
    <mergeCell ref="C300:C302"/>
    <mergeCell ref="D300:D302"/>
    <mergeCell ref="B257:H257"/>
    <mergeCell ref="C258:C260"/>
    <mergeCell ref="D258:D260"/>
    <mergeCell ref="B279:H279"/>
    <mergeCell ref="C280:C282"/>
    <mergeCell ref="D280:D282"/>
    <mergeCell ref="C218:C220"/>
    <mergeCell ref="D218:D220"/>
    <mergeCell ref="B237:H237"/>
    <mergeCell ref="C238:C240"/>
    <mergeCell ref="D238:D240"/>
    <mergeCell ref="D178:D180"/>
    <mergeCell ref="B197:H197"/>
    <mergeCell ref="C198:C200"/>
    <mergeCell ref="D198:D200"/>
    <mergeCell ref="B217:H217"/>
    <mergeCell ref="B3:H3"/>
    <mergeCell ref="B4:H4"/>
    <mergeCell ref="B5:H5"/>
    <mergeCell ref="D7:D9"/>
    <mergeCell ref="B320:H320"/>
    <mergeCell ref="B29:H29"/>
    <mergeCell ref="C30:C32"/>
    <mergeCell ref="D30:D32"/>
    <mergeCell ref="B49:H49"/>
    <mergeCell ref="C50:C52"/>
    <mergeCell ref="D50:D52"/>
    <mergeCell ref="B70:H70"/>
    <mergeCell ref="C71:C73"/>
    <mergeCell ref="C158:C160"/>
    <mergeCell ref="D158:D160"/>
    <mergeCell ref="B177:H177"/>
    <mergeCell ref="D321:D323"/>
    <mergeCell ref="B6:H6"/>
    <mergeCell ref="C7:C9"/>
    <mergeCell ref="C321:C323"/>
    <mergeCell ref="D71:D73"/>
    <mergeCell ref="B90:H90"/>
    <mergeCell ref="C91:C93"/>
    <mergeCell ref="D91:D93"/>
    <mergeCell ref="B110:H110"/>
    <mergeCell ref="C111:C113"/>
    <mergeCell ref="D111:D113"/>
    <mergeCell ref="B136:H136"/>
    <mergeCell ref="C137:C139"/>
    <mergeCell ref="D137:D139"/>
    <mergeCell ref="B157:H157"/>
    <mergeCell ref="C178:C180"/>
  </mergeCells>
  <pageMargins left="0.70866141732283472" right="0.70866141732283472" top="0.35433070866141736" bottom="0.74803149606299213" header="0.31496062992125984" footer="0.31496062992125984"/>
  <pageSetup paperSize="9" scale="99" orientation="landscape" r:id="rId1"/>
  <rowBreaks count="15" manualBreakCount="15">
    <brk id="26" max="7" man="1"/>
    <brk id="47" max="7" man="1"/>
    <brk id="68" max="7" man="1"/>
    <brk id="88" max="7" man="1"/>
    <brk id="108" max="7" man="1"/>
    <brk id="134" max="7" man="1"/>
    <brk id="155" max="7" man="1"/>
    <brk id="175" max="7" man="1"/>
    <brk id="195" max="7" man="1"/>
    <brk id="215" max="7" man="1"/>
    <brk id="235" max="7" man="1"/>
    <brk id="256" max="7" man="1"/>
    <brk id="277" max="7" man="1"/>
    <brk id="297" max="7" man="1"/>
    <brk id="318" max="7" man="1"/>
  </rowBreaks>
  <ignoredErrors>
    <ignoredError sqref="E16 E24 F324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политики+програми</vt:lpstr>
      <vt:lpstr>Програми</vt:lpstr>
      <vt:lpstr>Програми!Print_Area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Георги Караславов</dc:creator>
  <cp:lastModifiedBy>Anna Georgieva</cp:lastModifiedBy>
  <cp:lastPrinted>2024-04-11T17:47:04Z</cp:lastPrinted>
  <dcterms:created xsi:type="dcterms:W3CDTF">2016-04-01T09:51:31Z</dcterms:created>
  <dcterms:modified xsi:type="dcterms:W3CDTF">2024-04-11T17:49:11Z</dcterms:modified>
</cp:coreProperties>
</file>